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32" activeTab="0"/>
  </bookViews>
  <sheets>
    <sheet name="22.04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<sst xmlns="http://schemas.openxmlformats.org/spreadsheetml/2006/main" count="91" uniqueCount="69">
  <si>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Ед.изм.</t>
  </si>
  <si>
    <t>на сумму:</t>
  </si>
  <si>
    <t>квартир</t>
  </si>
  <si>
    <t>единиц</t>
  </si>
  <si>
    <t>%</t>
  </si>
  <si>
    <t>№ п/п</t>
  </si>
  <si>
    <t xml:space="preserve">Наименование показателя </t>
  </si>
  <si>
    <t>тыс.руб.</t>
  </si>
  <si>
    <t xml:space="preserve">Количество неплательщиков на начало года </t>
  </si>
  <si>
    <t>Наименование организаций</t>
  </si>
  <si>
    <t>млн.руб.</t>
  </si>
  <si>
    <t>ТСЖ "9 квартал"</t>
  </si>
  <si>
    <t>ООО "Экономъ"</t>
  </si>
  <si>
    <t>ТСЖ "Наш дом"</t>
  </si>
  <si>
    <t>ВСЕГО:</t>
  </si>
  <si>
    <t xml:space="preserve">Итоговый показатель </t>
  </si>
  <si>
    <t>УК ООО "Капитал-Сервис"</t>
  </si>
  <si>
    <t>ООО "УК ГАРАНТ-СЕРВИС"</t>
  </si>
  <si>
    <t>УК ООО "МПЖХ"</t>
  </si>
  <si>
    <t>Частный сектор (физ.лица)</t>
  </si>
  <si>
    <t>т. 4-50-42</t>
  </si>
  <si>
    <t>Приложение №2</t>
  </si>
  <si>
    <t xml:space="preserve">к постановлению Главы района </t>
  </si>
  <si>
    <t>об исполнении Плана мероприятий по снижению задолженности населению</t>
  </si>
  <si>
    <t>Отчёт</t>
  </si>
  <si>
    <t>№</t>
  </si>
  <si>
    <t>Состояние задолженности</t>
  </si>
  <si>
    <t>Задолженность на начало года (текущая)</t>
  </si>
  <si>
    <t>Начислено за отчетный период (нарастающим итогом)</t>
  </si>
  <si>
    <t>Оплачено за отчётный период (нарастающим итогом)</t>
  </si>
  <si>
    <t>Текущий % сбора коммунальных платежей</t>
  </si>
  <si>
    <t>Задолженность на отчётную дату (п.1+ п.3 - п.4)</t>
  </si>
  <si>
    <t>Количество неплательщиков на конец отчетного периода</t>
  </si>
  <si>
    <t>Подано исковых заявлений с начала года</t>
  </si>
  <si>
    <t>Взыскано по исполнительным листам с начала года</t>
  </si>
  <si>
    <t xml:space="preserve">Ограничение неплательщиков от коммунальных услуг </t>
  </si>
  <si>
    <t>Освещение в СМИ (эфиры на телевидении, радио, информация в газету)</t>
  </si>
  <si>
    <t xml:space="preserve">Количество проведенных поселенческих комиссий по снижению задолженности за ЖКУ </t>
  </si>
  <si>
    <t xml:space="preserve">г. Мирный Мирнинского района за жилищно-коммунальные услуги по состоянию на </t>
  </si>
  <si>
    <t>откл.эл.энергия</t>
  </si>
  <si>
    <t>Примечание к п.10</t>
  </si>
  <si>
    <t>7=6-5</t>
  </si>
  <si>
    <t>МБУ "Вилюй"</t>
  </si>
  <si>
    <t>МКУ "КИО"</t>
  </si>
  <si>
    <t>8=6-4</t>
  </si>
  <si>
    <t>Динамика показателей за текущий период (+ увеличение, - уменьшение)</t>
  </si>
  <si>
    <t>Динамика показателей с начала года (+ увеличение, - уменьшение)</t>
  </si>
  <si>
    <t>Итого по ПТВС</t>
  </si>
  <si>
    <t>ПАО "Якутскэнерго" (электроотопление)</t>
  </si>
  <si>
    <r>
      <t xml:space="preserve">Справочно: </t>
    </r>
    <r>
      <rPr>
        <i/>
        <sz val="16"/>
        <color indexed="8"/>
        <rFont val="Times New Roman"/>
        <family val="1"/>
      </rPr>
      <t xml:space="preserve">по данным ООО "ПТВС" и ПАО "Якутскэнерго </t>
    </r>
  </si>
  <si>
    <t>от 25 апреля 2017 года №0568</t>
  </si>
  <si>
    <t xml:space="preserve">Задолженность организаций перед ПАО Якутскэнерго на 01.01.2019г. </t>
  </si>
  <si>
    <t xml:space="preserve">Задолженность организаций перед ООО ПТВС на 01.01.2019г. </t>
  </si>
  <si>
    <t xml:space="preserve">Задолженность организаций перед ПАО Якутскэнерго на 01.03.2019г. </t>
  </si>
  <si>
    <t xml:space="preserve">Задолженность организаций перед ООО ПТВС на 01.03.2019г. </t>
  </si>
  <si>
    <t>Показатель ТСЖ "9 квартал" на 01.04.19</t>
  </si>
  <si>
    <t>Показатель ТСЖ "Наш дом" на 01.04.19</t>
  </si>
  <si>
    <t>МКУ "УЖКХ" МО "Город Мирный": Бушкова Ф.Н.</t>
  </si>
  <si>
    <t>Показатель МУП "Коммунальщик" на 01.04.19</t>
  </si>
  <si>
    <t>Показатель УК ООО "Капитал-Сервис" на 01.04.19</t>
  </si>
  <si>
    <t>Показатель ООО "Жилсервис" на 01.04.19</t>
  </si>
  <si>
    <t xml:space="preserve">Показатель по ООО "МПЖХ" на 01.04.19 </t>
  </si>
  <si>
    <t xml:space="preserve">Показатель ОАО АК "Якутскэнерго" Энергосбыт МО на 01.04.19 </t>
  </si>
  <si>
    <t>Примечание:  Информация предоставлена по данным УК, ТСЖ, РСО</t>
  </si>
  <si>
    <t>Показатель ООО "УК Гарант-сервис" на 01.04.19</t>
  </si>
  <si>
    <t>Показатель УК ООО "Экономъ" на 01.04.19</t>
  </si>
  <si>
    <t xml:space="preserve">Задолженность организаций перед ПАО Якутскэнерго на 01.04.2019г. </t>
  </si>
  <si>
    <t xml:space="preserve">Задолженность организаций перед ООО ПТВС на 01.04.2019г. </t>
  </si>
  <si>
    <t>"22" апреля 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</si>
</sst>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00"/>
    <numFmt numFmtId="175" formatCode="0.0"/>
    <numFmt numFmtId="176" formatCode="#,##0_р_."/>
    <numFmt numFmtId="177" formatCode="#,##0.000"/>
    <numFmt numFmtId="178" formatCode="mmm/yyyy"/>
    <numFmt numFmtId="179" formatCode="#,##0.0000"/>
  </numFmts>
  <fonts count="66">
    <font>
      <sz val="10"/>
      <name val="Arial Cyr"/>
      <family val="0"/>
    </font>
    <font>
      <sz val="12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3" fontId="55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wrapText="1"/>
    </xf>
    <xf numFmtId="3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3" fontId="55" fillId="0" borderId="0" xfId="0" applyNumberFormat="1" applyFont="1" applyFill="1" applyAlignment="1">
      <alignment/>
    </xf>
    <xf numFmtId="172" fontId="55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wrapText="1"/>
    </xf>
    <xf numFmtId="172" fontId="55" fillId="0" borderId="1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/>
    </xf>
    <xf numFmtId="4" fontId="55" fillId="0" borderId="0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1" fontId="55" fillId="0" borderId="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wrapText="1"/>
    </xf>
    <xf numFmtId="4" fontId="59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/>
    </xf>
    <xf numFmtId="1" fontId="62" fillId="0" borderId="1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/>
    </xf>
    <xf numFmtId="4" fontId="55" fillId="0" borderId="0" xfId="0" applyNumberFormat="1" applyFont="1" applyFill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wrapText="1"/>
    </xf>
    <xf numFmtId="4" fontId="64" fillId="0" borderId="10" xfId="0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4" fillId="0" borderId="10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left"/>
    </xf>
    <xf numFmtId="4" fontId="65" fillId="0" borderId="12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65" fillId="0" borderId="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top" wrapText="1"/>
    </xf>
    <xf numFmtId="179" fontId="6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7"/>
  <sheetViews>
    <sheetView tabSelected="1" zoomScale="90" zoomScaleNormal="90" zoomScalePageLayoutView="0" workbookViewId="0" topLeftCell="A8">
      <selection activeCell="F21" sqref="F21"/>
    </sheetView>
  </sheetViews>
  <sheetFormatPr defaultColWidth="9.00390625" defaultRowHeight="12.75"/>
  <cols>
    <col min="1" max="1" width="5.625" style="5" customWidth="1"/>
    <col min="2" max="2" width="29.125" style="6" customWidth="1"/>
    <col min="3" max="3" width="9.75390625" style="3" customWidth="1"/>
    <col min="4" max="4" width="16.375" style="5" customWidth="1"/>
    <col min="5" max="5" width="15.75390625" style="5" customWidth="1"/>
    <col min="6" max="6" width="16.375" style="5" customWidth="1"/>
    <col min="7" max="7" width="17.75390625" style="5" customWidth="1"/>
    <col min="8" max="8" width="14.625" style="5" customWidth="1"/>
    <col min="9" max="9" width="14.00390625" style="5" customWidth="1"/>
    <col min="10" max="10" width="14.25390625" style="5" customWidth="1"/>
    <col min="11" max="11" width="15.00390625" style="5" customWidth="1"/>
    <col min="12" max="12" width="13.375" style="5" customWidth="1"/>
    <col min="13" max="13" width="14.875" style="5" customWidth="1"/>
    <col min="14" max="14" width="11.375" style="6" bestFit="1" customWidth="1"/>
    <col min="15" max="15" width="12.125" style="6" bestFit="1" customWidth="1"/>
    <col min="16" max="16384" width="9.125" style="6" customWidth="1"/>
  </cols>
  <sheetData>
    <row r="1" spans="1:13" s="5" customFormat="1" ht="16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66" t="s">
        <v>21</v>
      </c>
      <c r="M1" s="66"/>
    </row>
    <row r="2" spans="1:13" s="5" customFormat="1" ht="16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66" t="s">
        <v>22</v>
      </c>
      <c r="M2" s="66"/>
    </row>
    <row r="3" spans="1:13" s="5" customFormat="1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7" t="s">
        <v>50</v>
      </c>
      <c r="M3" s="67"/>
    </row>
    <row r="4" spans="1:13" s="5" customFormat="1" ht="21" customHeight="1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20.25" customHeight="1">
      <c r="A5" s="69" t="s">
        <v>23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20.25" customHeight="1">
      <c r="A6" s="69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20.25" customHeight="1">
      <c r="A7" s="62" t="s">
        <v>68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6.5" customHeight="1">
      <c r="A8" s="39" t="s">
        <v>25</v>
      </c>
      <c r="B8" s="40" t="s">
        <v>6</v>
      </c>
      <c r="C8" s="12" t="s">
        <v>0</v>
      </c>
      <c r="D8" s="60" t="s">
        <v>64</v>
      </c>
      <c r="E8" s="60" t="s">
        <v>61</v>
      </c>
      <c r="F8" s="60" t="s">
        <v>62</v>
      </c>
      <c r="G8" s="60" t="s">
        <v>58</v>
      </c>
      <c r="H8" s="60" t="s">
        <v>55</v>
      </c>
      <c r="I8" s="60" t="s">
        <v>59</v>
      </c>
      <c r="J8" s="60" t="s">
        <v>65</v>
      </c>
      <c r="K8" s="60" t="s">
        <v>60</v>
      </c>
      <c r="L8" s="60" t="s">
        <v>56</v>
      </c>
      <c r="M8" s="60" t="s">
        <v>15</v>
      </c>
    </row>
    <row r="9" spans="1:15" ht="19.5" customHeight="1">
      <c r="A9" s="63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O9" s="16"/>
    </row>
    <row r="10" spans="1:13" ht="32.25" customHeight="1">
      <c r="A10" s="27">
        <v>1</v>
      </c>
      <c r="B10" s="28" t="s">
        <v>27</v>
      </c>
      <c r="C10" s="29" t="s">
        <v>7</v>
      </c>
      <c r="D10" s="4">
        <v>12381</v>
      </c>
      <c r="E10" s="4">
        <v>135505</v>
      </c>
      <c r="F10" s="4">
        <f>51197-(51197*17%)</f>
        <v>42493.51</v>
      </c>
      <c r="G10" s="4">
        <v>5643</v>
      </c>
      <c r="H10" s="4">
        <v>2007</v>
      </c>
      <c r="I10" s="4">
        <v>1842.7</v>
      </c>
      <c r="J10" s="4">
        <v>11432.2</v>
      </c>
      <c r="K10" s="4">
        <v>476.337</v>
      </c>
      <c r="L10" s="4">
        <v>297.99</v>
      </c>
      <c r="M10" s="4">
        <f>D10+E10+F10+G10+H10+I10+J10+K10+L10</f>
        <v>212078.73700000002</v>
      </c>
    </row>
    <row r="11" spans="1:13" ht="34.5" customHeight="1">
      <c r="A11" s="2">
        <v>2</v>
      </c>
      <c r="B11" s="18" t="s">
        <v>8</v>
      </c>
      <c r="C11" s="13" t="s">
        <v>3</v>
      </c>
      <c r="D11" s="4">
        <v>480</v>
      </c>
      <c r="E11" s="4">
        <v>3004</v>
      </c>
      <c r="F11" s="4">
        <v>2321</v>
      </c>
      <c r="G11" s="4">
        <v>115</v>
      </c>
      <c r="H11" s="4">
        <v>15</v>
      </c>
      <c r="I11" s="4">
        <v>40</v>
      </c>
      <c r="J11" s="4">
        <v>171</v>
      </c>
      <c r="K11" s="4">
        <v>17</v>
      </c>
      <c r="L11" s="4">
        <v>12</v>
      </c>
      <c r="M11" s="4">
        <f>D11+E11+F11+G11+H11+I11+J11+K11+L11</f>
        <v>6175</v>
      </c>
    </row>
    <row r="12" spans="1:13" ht="45" customHeight="1">
      <c r="A12" s="2">
        <v>3</v>
      </c>
      <c r="B12" s="18" t="s">
        <v>28</v>
      </c>
      <c r="C12" s="13" t="s">
        <v>7</v>
      </c>
      <c r="D12" s="4">
        <v>16376</v>
      </c>
      <c r="E12" s="4">
        <v>219661</v>
      </c>
      <c r="F12" s="4">
        <f>(50880)-((50880)*17%)</f>
        <v>42230.4</v>
      </c>
      <c r="G12" s="4">
        <v>1648</v>
      </c>
      <c r="H12" s="4">
        <v>13443</v>
      </c>
      <c r="I12" s="4">
        <v>5216.79</v>
      </c>
      <c r="J12" s="4">
        <v>21222.7</v>
      </c>
      <c r="K12" s="4">
        <v>943.254</v>
      </c>
      <c r="L12" s="4">
        <v>1188.77</v>
      </c>
      <c r="M12" s="4">
        <f>D12+E12+F12+G12+H12+I12+J12+K12+L12</f>
        <v>321929.91400000005</v>
      </c>
    </row>
    <row r="13" spans="1:14" ht="46.5" customHeight="1">
      <c r="A13" s="2">
        <v>4</v>
      </c>
      <c r="B13" s="18" t="s">
        <v>29</v>
      </c>
      <c r="C13" s="13" t="s">
        <v>7</v>
      </c>
      <c r="D13" s="4">
        <v>14110</v>
      </c>
      <c r="E13" s="4">
        <v>192476</v>
      </c>
      <c r="F13" s="4">
        <f>(45942)-((45942)*17%)</f>
        <v>38131.86</v>
      </c>
      <c r="G13" s="4">
        <v>994</v>
      </c>
      <c r="H13" s="4">
        <v>11133</v>
      </c>
      <c r="I13" s="4">
        <v>4523.377</v>
      </c>
      <c r="J13" s="4">
        <v>21661.5</v>
      </c>
      <c r="K13" s="4">
        <v>867.216</v>
      </c>
      <c r="L13" s="4">
        <v>825.98</v>
      </c>
      <c r="M13" s="4">
        <f>D13+E13+F13+G13+H13+I13+J13+K13+L13</f>
        <v>284722.93299999996</v>
      </c>
      <c r="N13" s="16"/>
    </row>
    <row r="14" spans="1:13" ht="30" customHeight="1">
      <c r="A14" s="2">
        <v>5</v>
      </c>
      <c r="B14" s="18" t="s">
        <v>30</v>
      </c>
      <c r="C14" s="13" t="s">
        <v>4</v>
      </c>
      <c r="D14" s="4">
        <f>D13/D12*100</f>
        <v>86.16267708842209</v>
      </c>
      <c r="E14" s="4">
        <f>E13/E12*100</f>
        <v>87.62411169939134</v>
      </c>
      <c r="F14" s="4">
        <f aca="true" t="shared" si="0" ref="F14:M14">F13/F12*100</f>
        <v>90.29481132075472</v>
      </c>
      <c r="G14" s="4">
        <f t="shared" si="0"/>
        <v>60.31553398058252</v>
      </c>
      <c r="H14" s="4">
        <f>H13/H12*100</f>
        <v>82.81633563936622</v>
      </c>
      <c r="I14" s="4">
        <f t="shared" si="0"/>
        <v>86.70805226969077</v>
      </c>
      <c r="J14" s="4">
        <f t="shared" si="0"/>
        <v>102.0675974310526</v>
      </c>
      <c r="K14" s="4">
        <f t="shared" si="0"/>
        <v>91.93875668695813</v>
      </c>
      <c r="L14" s="4">
        <f t="shared" si="0"/>
        <v>69.48190146117416</v>
      </c>
      <c r="M14" s="4">
        <f t="shared" si="0"/>
        <v>88.44252137438832</v>
      </c>
    </row>
    <row r="15" spans="1:15" ht="29.25" customHeight="1">
      <c r="A15" s="2">
        <v>6</v>
      </c>
      <c r="B15" s="18" t="s">
        <v>31</v>
      </c>
      <c r="C15" s="13" t="s">
        <v>7</v>
      </c>
      <c r="D15" s="19">
        <f>D10+D12-D13</f>
        <v>14647</v>
      </c>
      <c r="E15" s="19">
        <v>163096</v>
      </c>
      <c r="F15" s="19">
        <f>F10+F12-F13</f>
        <v>46592.05</v>
      </c>
      <c r="G15" s="19">
        <f>G10+G12-G13</f>
        <v>6297</v>
      </c>
      <c r="H15" s="19">
        <f>H10+H12-H13</f>
        <v>4317</v>
      </c>
      <c r="I15" s="19">
        <f>I10+I12-I13</f>
        <v>2536.1129999999994</v>
      </c>
      <c r="J15" s="19">
        <v>10992.4</v>
      </c>
      <c r="K15" s="19">
        <f>K10+K12-K13</f>
        <v>552.3749999999999</v>
      </c>
      <c r="L15" s="19">
        <f>L10+L12-L13</f>
        <v>660.78</v>
      </c>
      <c r="M15" s="4">
        <f>D15+E15+F15+G15+H15+I15+J15+K15+L15</f>
        <v>249690.718</v>
      </c>
      <c r="N15" s="16"/>
      <c r="O15" s="17"/>
    </row>
    <row r="16" spans="1:15" ht="24.75" customHeight="1" hidden="1">
      <c r="A16" s="2"/>
      <c r="B16" s="18"/>
      <c r="C16" s="13"/>
      <c r="D16" s="19">
        <f aca="true" t="shared" si="1" ref="D16:M16">D15-D10</f>
        <v>2266</v>
      </c>
      <c r="E16" s="19">
        <f>E15-E10</f>
        <v>27591</v>
      </c>
      <c r="F16" s="19">
        <f t="shared" si="1"/>
        <v>4098.540000000001</v>
      </c>
      <c r="G16" s="19">
        <f t="shared" si="1"/>
        <v>654</v>
      </c>
      <c r="H16" s="19">
        <f t="shared" si="1"/>
        <v>2310</v>
      </c>
      <c r="I16" s="19">
        <f t="shared" si="1"/>
        <v>693.4129999999993</v>
      </c>
      <c r="J16" s="19">
        <f t="shared" si="1"/>
        <v>-439.8000000000011</v>
      </c>
      <c r="K16" s="19">
        <f t="shared" si="1"/>
        <v>76.0379999999999</v>
      </c>
      <c r="L16" s="19">
        <f t="shared" si="1"/>
        <v>362.78999999999996</v>
      </c>
      <c r="M16" s="19">
        <f t="shared" si="1"/>
        <v>37611.98099999997</v>
      </c>
      <c r="N16" s="16"/>
      <c r="O16" s="17"/>
    </row>
    <row r="17" spans="1:13" ht="30" customHeight="1">
      <c r="A17" s="2">
        <v>7</v>
      </c>
      <c r="B17" s="18" t="s">
        <v>32</v>
      </c>
      <c r="C17" s="13" t="s">
        <v>3</v>
      </c>
      <c r="D17" s="4">
        <v>345</v>
      </c>
      <c r="E17" s="4">
        <v>10614</v>
      </c>
      <c r="F17" s="4">
        <v>2884</v>
      </c>
      <c r="G17" s="4">
        <v>88</v>
      </c>
      <c r="H17" s="4">
        <v>15</v>
      </c>
      <c r="I17" s="4">
        <v>56</v>
      </c>
      <c r="J17" s="4">
        <v>121</v>
      </c>
      <c r="K17" s="4">
        <v>12</v>
      </c>
      <c r="L17" s="4">
        <v>12</v>
      </c>
      <c r="M17" s="4">
        <f>D17+E17+F17+G17+H17+I17+J17+K17+L17</f>
        <v>14147</v>
      </c>
    </row>
    <row r="18" spans="1:13" ht="27" customHeight="1" hidden="1">
      <c r="A18" s="2"/>
      <c r="B18" s="18"/>
      <c r="C18" s="13"/>
      <c r="D18" s="4">
        <f aca="true" t="shared" si="2" ref="D18:M18">D17-D11</f>
        <v>-135</v>
      </c>
      <c r="E18" s="4">
        <f t="shared" si="2"/>
        <v>7610</v>
      </c>
      <c r="F18" s="4">
        <f t="shared" si="2"/>
        <v>563</v>
      </c>
      <c r="G18" s="4">
        <f t="shared" si="2"/>
        <v>-27</v>
      </c>
      <c r="H18" s="4">
        <f t="shared" si="2"/>
        <v>0</v>
      </c>
      <c r="I18" s="4">
        <f t="shared" si="2"/>
        <v>16</v>
      </c>
      <c r="J18" s="4">
        <f t="shared" si="2"/>
        <v>-50</v>
      </c>
      <c r="K18" s="4">
        <f t="shared" si="2"/>
        <v>-5</v>
      </c>
      <c r="L18" s="4">
        <f t="shared" si="2"/>
        <v>0</v>
      </c>
      <c r="M18" s="4">
        <f t="shared" si="2"/>
        <v>7972</v>
      </c>
    </row>
    <row r="19" spans="1:13" ht="30" customHeight="1">
      <c r="A19" s="2">
        <v>8</v>
      </c>
      <c r="B19" s="18" t="s">
        <v>33</v>
      </c>
      <c r="C19" s="13" t="s">
        <v>3</v>
      </c>
      <c r="D19" s="4"/>
      <c r="E19" s="7">
        <v>57</v>
      </c>
      <c r="F19" s="4">
        <v>213</v>
      </c>
      <c r="G19" s="4"/>
      <c r="H19" s="4"/>
      <c r="I19" s="4"/>
      <c r="J19" s="4">
        <v>7</v>
      </c>
      <c r="K19" s="4"/>
      <c r="L19" s="4"/>
      <c r="M19" s="4">
        <f>D19+E19+F19+G19+H19+I19+J19+K19+L19</f>
        <v>277</v>
      </c>
    </row>
    <row r="20" spans="1:13" ht="21" customHeight="1">
      <c r="A20" s="2"/>
      <c r="B20" s="30" t="s">
        <v>1</v>
      </c>
      <c r="C20" s="13" t="s">
        <v>7</v>
      </c>
      <c r="D20" s="4"/>
      <c r="E20" s="7">
        <v>3715</v>
      </c>
      <c r="F20" s="4">
        <v>3008</v>
      </c>
      <c r="G20" s="4"/>
      <c r="H20" s="4"/>
      <c r="I20" s="4"/>
      <c r="J20" s="4">
        <v>515.9</v>
      </c>
      <c r="K20" s="4"/>
      <c r="L20" s="4"/>
      <c r="M20" s="4">
        <f aca="true" t="shared" si="3" ref="M20:M26">D20+E20+F20+G20+H20+I20+J20+K20+L20</f>
        <v>7238.9</v>
      </c>
    </row>
    <row r="21" spans="1:13" ht="45.75" customHeight="1">
      <c r="A21" s="2">
        <v>9</v>
      </c>
      <c r="B21" s="18" t="s">
        <v>34</v>
      </c>
      <c r="C21" s="13" t="s">
        <v>3</v>
      </c>
      <c r="D21" s="4"/>
      <c r="E21" s="7"/>
      <c r="F21" s="4"/>
      <c r="G21" s="4"/>
      <c r="H21" s="4"/>
      <c r="I21" s="4">
        <v>2</v>
      </c>
      <c r="J21" s="4"/>
      <c r="K21" s="4"/>
      <c r="L21" s="4"/>
      <c r="M21" s="4">
        <f t="shared" si="3"/>
        <v>2</v>
      </c>
    </row>
    <row r="22" spans="1:13" ht="21" customHeight="1">
      <c r="A22" s="2"/>
      <c r="B22" s="30" t="s">
        <v>1</v>
      </c>
      <c r="C22" s="13" t="s">
        <v>7</v>
      </c>
      <c r="D22" s="4"/>
      <c r="E22" s="7"/>
      <c r="F22" s="4">
        <v>82</v>
      </c>
      <c r="G22" s="4"/>
      <c r="H22" s="4"/>
      <c r="I22" s="4">
        <v>21.2</v>
      </c>
      <c r="J22" s="4"/>
      <c r="K22" s="4"/>
      <c r="L22" s="4"/>
      <c r="M22" s="4">
        <f t="shared" si="3"/>
        <v>103.2</v>
      </c>
    </row>
    <row r="23" spans="1:13" ht="48" customHeight="1">
      <c r="A23" s="2">
        <v>10</v>
      </c>
      <c r="B23" s="18" t="s">
        <v>35</v>
      </c>
      <c r="C23" s="13" t="s">
        <v>2</v>
      </c>
      <c r="D23" s="8"/>
      <c r="E23" s="8"/>
      <c r="F23" s="20">
        <v>781</v>
      </c>
      <c r="G23" s="20"/>
      <c r="H23" s="20"/>
      <c r="I23" s="20"/>
      <c r="J23" s="20">
        <v>17</v>
      </c>
      <c r="K23" s="20"/>
      <c r="L23" s="20"/>
      <c r="M23" s="4">
        <f t="shared" si="3"/>
        <v>798</v>
      </c>
    </row>
    <row r="24" spans="1:13" s="46" customFormat="1" ht="16.5" customHeight="1">
      <c r="A24" s="41"/>
      <c r="B24" s="42" t="s">
        <v>40</v>
      </c>
      <c r="C24" s="43"/>
      <c r="D24" s="44"/>
      <c r="E24" s="44"/>
      <c r="F24" s="44" t="s">
        <v>39</v>
      </c>
      <c r="G24" s="45"/>
      <c r="H24" s="44"/>
      <c r="I24" s="44"/>
      <c r="J24" s="44" t="s">
        <v>39</v>
      </c>
      <c r="K24" s="45"/>
      <c r="L24" s="45"/>
      <c r="M24" s="4"/>
    </row>
    <row r="25" spans="1:13" ht="52.5" customHeight="1">
      <c r="A25" s="2">
        <v>11</v>
      </c>
      <c r="B25" s="18" t="s">
        <v>36</v>
      </c>
      <c r="C25" s="13" t="s">
        <v>3</v>
      </c>
      <c r="D25" s="4"/>
      <c r="E25" s="24"/>
      <c r="F25" s="4"/>
      <c r="G25" s="4"/>
      <c r="H25" s="4"/>
      <c r="I25" s="4"/>
      <c r="J25" s="4"/>
      <c r="K25" s="4"/>
      <c r="L25" s="4"/>
      <c r="M25" s="4"/>
    </row>
    <row r="26" spans="1:13" ht="63.75" customHeight="1">
      <c r="A26" s="2">
        <v>12</v>
      </c>
      <c r="B26" s="18" t="s">
        <v>37</v>
      </c>
      <c r="C26" s="13" t="s">
        <v>3</v>
      </c>
      <c r="D26" s="8">
        <v>1</v>
      </c>
      <c r="E26" s="8"/>
      <c r="F26" s="8"/>
      <c r="G26" s="8"/>
      <c r="H26" s="8"/>
      <c r="I26" s="8"/>
      <c r="J26" s="8"/>
      <c r="K26" s="8"/>
      <c r="L26" s="8"/>
      <c r="M26" s="4">
        <f t="shared" si="3"/>
        <v>1</v>
      </c>
    </row>
    <row r="27" spans="1:13" ht="17.25" customHeight="1">
      <c r="A27" s="31"/>
      <c r="B27" s="32"/>
      <c r="C27" s="14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24" customHeight="1">
      <c r="A28" s="47" t="s">
        <v>49</v>
      </c>
      <c r="B28" s="47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79.5" customHeight="1">
      <c r="A29" s="15" t="s">
        <v>5</v>
      </c>
      <c r="B29" s="12" t="s">
        <v>9</v>
      </c>
      <c r="C29" s="12" t="s">
        <v>0</v>
      </c>
      <c r="D29" s="15" t="s">
        <v>52</v>
      </c>
      <c r="E29" s="15" t="s">
        <v>54</v>
      </c>
      <c r="F29" s="15" t="s">
        <v>67</v>
      </c>
      <c r="G29" s="15" t="s">
        <v>45</v>
      </c>
      <c r="H29" s="15" t="s">
        <v>46</v>
      </c>
      <c r="I29" s="11"/>
      <c r="J29" s="11"/>
      <c r="K29" s="11"/>
      <c r="L29" s="11"/>
      <c r="M29" s="11"/>
    </row>
    <row r="30" spans="1:13" ht="14.25" customHeight="1">
      <c r="A30" s="15">
        <v>1</v>
      </c>
      <c r="B30" s="12">
        <v>2</v>
      </c>
      <c r="C30" s="12">
        <v>3</v>
      </c>
      <c r="D30" s="15">
        <v>4</v>
      </c>
      <c r="E30" s="15">
        <v>5</v>
      </c>
      <c r="F30" s="15">
        <v>6</v>
      </c>
      <c r="G30" s="15" t="s">
        <v>41</v>
      </c>
      <c r="H30" s="15" t="s">
        <v>44</v>
      </c>
      <c r="I30" s="11"/>
      <c r="J30" s="11"/>
      <c r="K30" s="11"/>
      <c r="L30" s="11"/>
      <c r="M30" s="11"/>
    </row>
    <row r="31" spans="1:13" ht="33.75" customHeight="1">
      <c r="A31" s="34">
        <v>1</v>
      </c>
      <c r="B31" s="35" t="s">
        <v>16</v>
      </c>
      <c r="C31" s="13" t="s">
        <v>10</v>
      </c>
      <c r="D31" s="36">
        <f>3198427.05/1000000</f>
        <v>3.19842705</v>
      </c>
      <c r="E31" s="36">
        <f>3278694.84/1000000</f>
        <v>3.27869484</v>
      </c>
      <c r="F31" s="36">
        <f>3518209.95/1000000</f>
        <v>3.51820995</v>
      </c>
      <c r="G31" s="37">
        <f aca="true" t="shared" si="4" ref="G31:G42">F31-E31</f>
        <v>0.23951511000000014</v>
      </c>
      <c r="H31" s="37">
        <f aca="true" t="shared" si="5" ref="H31:H42">F31-D31</f>
        <v>0.3197829000000003</v>
      </c>
      <c r="I31" s="10"/>
      <c r="J31" s="10"/>
      <c r="K31" s="10"/>
      <c r="L31" s="10"/>
      <c r="M31" s="10"/>
    </row>
    <row r="32" spans="1:13" ht="18" customHeight="1">
      <c r="A32" s="34">
        <v>2</v>
      </c>
      <c r="B32" s="35" t="s">
        <v>11</v>
      </c>
      <c r="C32" s="13" t="s">
        <v>10</v>
      </c>
      <c r="D32" s="36">
        <f>813207/1000000</f>
        <v>0.813207</v>
      </c>
      <c r="E32" s="36">
        <f>1528032.04/1000000</f>
        <v>1.52803204</v>
      </c>
      <c r="F32" s="36">
        <f>2115830.15/1000000</f>
        <v>2.11583015</v>
      </c>
      <c r="G32" s="37">
        <f t="shared" si="4"/>
        <v>0.5877981099999998</v>
      </c>
      <c r="H32" s="37">
        <f t="shared" si="5"/>
        <v>1.3026231499999998</v>
      </c>
      <c r="I32" s="10"/>
      <c r="J32" s="10"/>
      <c r="K32" s="10"/>
      <c r="L32" s="10"/>
      <c r="M32" s="10"/>
    </row>
    <row r="33" spans="1:13" ht="18" customHeight="1">
      <c r="A33" s="34">
        <v>3</v>
      </c>
      <c r="B33" s="35" t="s">
        <v>12</v>
      </c>
      <c r="C33" s="13" t="s">
        <v>10</v>
      </c>
      <c r="D33" s="36">
        <f>10045229.49/1000000</f>
        <v>10.04522949</v>
      </c>
      <c r="E33" s="36">
        <f>13661795.21/1000000</f>
        <v>13.661795210000001</v>
      </c>
      <c r="F33" s="36">
        <f>16038998.3/1000000</f>
        <v>16.0389983</v>
      </c>
      <c r="G33" s="37">
        <f t="shared" si="4"/>
        <v>2.3772030899999983</v>
      </c>
      <c r="H33" s="37">
        <f t="shared" si="5"/>
        <v>5.993768809999999</v>
      </c>
      <c r="I33" s="10"/>
      <c r="J33" s="10"/>
      <c r="K33" s="10"/>
      <c r="L33" s="10"/>
      <c r="M33" s="10"/>
    </row>
    <row r="34" spans="1:13" ht="18" customHeight="1">
      <c r="A34" s="34">
        <v>4</v>
      </c>
      <c r="B34" s="38" t="s">
        <v>13</v>
      </c>
      <c r="C34" s="13" t="s">
        <v>10</v>
      </c>
      <c r="D34" s="36">
        <f>-26156.13/1000000</f>
        <v>-0.02615613</v>
      </c>
      <c r="E34" s="36">
        <f>-5077.69/1000000</f>
        <v>-0.005077689999999999</v>
      </c>
      <c r="F34" s="36">
        <f>71754.57/1000000</f>
        <v>0.07175457</v>
      </c>
      <c r="G34" s="37">
        <f t="shared" si="4"/>
        <v>0.07683226</v>
      </c>
      <c r="H34" s="37">
        <f t="shared" si="5"/>
        <v>0.0979107</v>
      </c>
      <c r="I34" s="10"/>
      <c r="J34" s="10"/>
      <c r="K34" s="10"/>
      <c r="L34" s="10"/>
      <c r="M34" s="10"/>
    </row>
    <row r="35" spans="1:13" ht="18" customHeight="1">
      <c r="A35" s="34">
        <v>5</v>
      </c>
      <c r="B35" s="38" t="s">
        <v>42</v>
      </c>
      <c r="C35" s="13" t="s">
        <v>10</v>
      </c>
      <c r="D35" s="36">
        <f>1974122.95/1000000</f>
        <v>1.97412295</v>
      </c>
      <c r="E35" s="36">
        <f>2730737.93/1000000</f>
        <v>2.73073793</v>
      </c>
      <c r="F35" s="36">
        <f>3107455.18/1000000</f>
        <v>3.10745518</v>
      </c>
      <c r="G35" s="37">
        <f t="shared" si="4"/>
        <v>0.37671725</v>
      </c>
      <c r="H35" s="37">
        <f t="shared" si="5"/>
        <v>1.1333322300000002</v>
      </c>
      <c r="I35" s="10"/>
      <c r="J35" s="10"/>
      <c r="K35" s="10"/>
      <c r="L35" s="10"/>
      <c r="M35" s="10"/>
    </row>
    <row r="36" spans="1:13" ht="18" customHeight="1">
      <c r="A36" s="34">
        <v>6</v>
      </c>
      <c r="B36" s="38" t="s">
        <v>43</v>
      </c>
      <c r="C36" s="13" t="s">
        <v>10</v>
      </c>
      <c r="D36" s="36">
        <f>594526.03/1000000</f>
        <v>0.59452603</v>
      </c>
      <c r="E36" s="36"/>
      <c r="F36" s="36"/>
      <c r="G36" s="37">
        <f t="shared" si="4"/>
        <v>0</v>
      </c>
      <c r="H36" s="37">
        <f t="shared" si="5"/>
        <v>-0.59452603</v>
      </c>
      <c r="I36" s="10"/>
      <c r="J36" s="10"/>
      <c r="K36" s="10"/>
      <c r="L36" s="10"/>
      <c r="M36" s="10"/>
    </row>
    <row r="37" spans="1:13" ht="34.5" customHeight="1">
      <c r="A37" s="34">
        <v>7</v>
      </c>
      <c r="B37" s="35" t="s">
        <v>19</v>
      </c>
      <c r="C37" s="13" t="s">
        <v>10</v>
      </c>
      <c r="D37" s="36">
        <f>47103544.66/1000000</f>
        <v>47.10354466</v>
      </c>
      <c r="E37" s="36">
        <f>54175421.82/1000000</f>
        <v>54.17542182</v>
      </c>
      <c r="F37" s="36">
        <f>59951740.15/1000000</f>
        <v>59.95174015</v>
      </c>
      <c r="G37" s="37">
        <f t="shared" si="4"/>
        <v>5.776318330000002</v>
      </c>
      <c r="H37" s="37">
        <f t="shared" si="5"/>
        <v>12.848195490000002</v>
      </c>
      <c r="I37" s="10"/>
      <c r="J37" s="10"/>
      <c r="K37" s="10"/>
      <c r="L37" s="10"/>
      <c r="M37" s="10"/>
    </row>
    <row r="38" spans="1:13" ht="35.25" customHeight="1">
      <c r="A38" s="34">
        <v>8</v>
      </c>
      <c r="B38" s="35" t="s">
        <v>17</v>
      </c>
      <c r="C38" s="13" t="s">
        <v>10</v>
      </c>
      <c r="D38" s="36">
        <f>15785406.04/1000000</f>
        <v>15.78540604</v>
      </c>
      <c r="E38" s="36">
        <f>16323701.99/1000000</f>
        <v>16.32370199</v>
      </c>
      <c r="F38" s="36">
        <f>16385437.39/1000000</f>
        <v>16.38543739</v>
      </c>
      <c r="G38" s="37">
        <f t="shared" si="4"/>
        <v>0.061735399999999885</v>
      </c>
      <c r="H38" s="37">
        <f t="shared" si="5"/>
        <v>0.6000313500000001</v>
      </c>
      <c r="I38" s="10"/>
      <c r="J38" s="10"/>
      <c r="K38" s="10"/>
      <c r="L38" s="10"/>
      <c r="M38" s="10"/>
    </row>
    <row r="39" spans="1:13" ht="18" customHeight="1">
      <c r="A39" s="34">
        <v>9</v>
      </c>
      <c r="B39" s="35" t="s">
        <v>18</v>
      </c>
      <c r="C39" s="13" t="s">
        <v>10</v>
      </c>
      <c r="D39" s="36">
        <f>27024509.32/1000000</f>
        <v>27.02450932</v>
      </c>
      <c r="E39" s="36">
        <f>37866730.05/1000000</f>
        <v>37.866730049999994</v>
      </c>
      <c r="F39" s="36">
        <f>39358015.85/1000000</f>
        <v>39.35801585</v>
      </c>
      <c r="G39" s="37">
        <f t="shared" si="4"/>
        <v>1.491285800000007</v>
      </c>
      <c r="H39" s="37">
        <f t="shared" si="5"/>
        <v>12.333506530000001</v>
      </c>
      <c r="I39" s="10"/>
      <c r="J39" s="10"/>
      <c r="K39" s="10"/>
      <c r="L39" s="10"/>
      <c r="M39" s="10"/>
    </row>
    <row r="40" spans="1:13" s="54" customFormat="1" ht="18" customHeight="1">
      <c r="A40" s="50"/>
      <c r="B40" s="51" t="s">
        <v>47</v>
      </c>
      <c r="C40" s="1"/>
      <c r="D40" s="52">
        <f>SUM(D31:D39)</f>
        <v>106.51281641</v>
      </c>
      <c r="E40" s="52">
        <f>SUM(E31:E39)</f>
        <v>129.56003619</v>
      </c>
      <c r="F40" s="52">
        <f>SUM(F31:F39)</f>
        <v>140.54744154000002</v>
      </c>
      <c r="G40" s="52">
        <f>SUM(G31:G39)</f>
        <v>10.987405350000007</v>
      </c>
      <c r="H40" s="52">
        <f>SUM(H31:H39)</f>
        <v>34.03462513</v>
      </c>
      <c r="I40" s="57"/>
      <c r="J40" s="61"/>
      <c r="K40" s="59"/>
      <c r="L40" s="53"/>
      <c r="M40" s="53"/>
    </row>
    <row r="41" spans="1:13" s="54" customFormat="1" ht="81" customHeight="1">
      <c r="A41" s="50"/>
      <c r="B41" s="51"/>
      <c r="C41" s="58"/>
      <c r="D41" s="15" t="s">
        <v>51</v>
      </c>
      <c r="E41" s="15" t="s">
        <v>53</v>
      </c>
      <c r="F41" s="15" t="s">
        <v>66</v>
      </c>
      <c r="G41" s="52"/>
      <c r="H41" s="52"/>
      <c r="I41" s="53"/>
      <c r="J41" s="53"/>
      <c r="K41" s="53"/>
      <c r="L41" s="53"/>
      <c r="M41" s="53"/>
    </row>
    <row r="42" spans="1:13" ht="36.75" customHeight="1">
      <c r="A42" s="34">
        <v>1</v>
      </c>
      <c r="B42" s="35" t="s">
        <v>48</v>
      </c>
      <c r="C42" s="13" t="s">
        <v>10</v>
      </c>
      <c r="D42" s="36">
        <f>837430.85/1000000</f>
        <v>0.83743085</v>
      </c>
      <c r="E42" s="36">
        <v>0.972</v>
      </c>
      <c r="F42" s="36">
        <f>1054757.7/1000000</f>
        <v>1.0547577</v>
      </c>
      <c r="G42" s="37">
        <f t="shared" si="4"/>
        <v>0.08275769999999993</v>
      </c>
      <c r="H42" s="37">
        <f t="shared" si="5"/>
        <v>0.21732684999999996</v>
      </c>
      <c r="I42" s="22"/>
      <c r="J42" s="22"/>
      <c r="K42" s="10"/>
      <c r="L42" s="10"/>
      <c r="M42" s="10"/>
    </row>
    <row r="43" spans="1:13" s="54" customFormat="1" ht="20.25" customHeight="1">
      <c r="A43" s="50"/>
      <c r="B43" s="51" t="s">
        <v>14</v>
      </c>
      <c r="C43" s="55"/>
      <c r="D43" s="52">
        <f>D40+D42</f>
        <v>107.35024726</v>
      </c>
      <c r="E43" s="52">
        <f>E40+E42</f>
        <v>130.53203619</v>
      </c>
      <c r="F43" s="52">
        <f>F40+F42</f>
        <v>141.60219924000003</v>
      </c>
      <c r="G43" s="52">
        <f>G40+G42</f>
        <v>11.070163050000007</v>
      </c>
      <c r="H43" s="52">
        <f>H40+H42</f>
        <v>34.25195198</v>
      </c>
      <c r="I43" s="56"/>
      <c r="J43" s="56"/>
      <c r="K43" s="56"/>
      <c r="L43" s="56"/>
      <c r="M43" s="56"/>
    </row>
    <row r="44" spans="1:13" ht="21.75" customHeight="1">
      <c r="A44" s="21" t="s">
        <v>63</v>
      </c>
      <c r="B44" s="9"/>
      <c r="C44" s="14"/>
      <c r="D44" s="22"/>
      <c r="E44" s="49"/>
      <c r="F44" s="49"/>
      <c r="G44" s="23"/>
      <c r="H44" s="22"/>
      <c r="I44" s="22"/>
      <c r="J44" s="22"/>
      <c r="K44" s="22"/>
      <c r="L44" s="22"/>
      <c r="M44" s="22"/>
    </row>
    <row r="45" spans="1:6" ht="15" customHeight="1">
      <c r="A45" s="6"/>
      <c r="D45" s="48"/>
      <c r="F45" s="48"/>
    </row>
    <row r="46" ht="19.5" customHeight="1">
      <c r="A46" s="25" t="s">
        <v>57</v>
      </c>
    </row>
    <row r="47" ht="12.75" customHeight="1">
      <c r="A47" s="25" t="s">
        <v>20</v>
      </c>
    </row>
  </sheetData>
  <sheetProtection/>
  <mergeCells count="8">
    <mergeCell ref="A7:M7"/>
    <mergeCell ref="A9:M9"/>
    <mergeCell ref="L1:M1"/>
    <mergeCell ref="L2:M2"/>
    <mergeCell ref="L3:M3"/>
    <mergeCell ref="A4:M4"/>
    <mergeCell ref="A5:M5"/>
    <mergeCell ref="A6:M6"/>
  </mergeCells>
  <printOptions/>
  <pageMargins left="0" right="0" top="0" bottom="0" header="0" footer="0"/>
  <pageSetup fitToHeight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Эльвира Сергеевна Муратаева</cp:lastModifiedBy>
  <cp:lastPrinted>2019-04-22T05:50:15Z</cp:lastPrinted>
  <dcterms:created xsi:type="dcterms:W3CDTF">2010-02-26T01:14:26Z</dcterms:created>
  <dcterms:modified xsi:type="dcterms:W3CDTF">2019-04-22T23:42:54Z</dcterms:modified>
  <cp:category/>
  <cp:version/>
  <cp:contentType/>
  <cp:contentStatus/>
</cp:coreProperties>
</file>