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Програм." sheetId="1" r:id="rId1"/>
  </sheets>
  <definedNames>
    <definedName name="_xlnm.Print_Area" localSheetId="0">Програм.!$A$1:$P$185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/>
  <c r="I133" l="1"/>
  <c r="I140"/>
  <c r="I135"/>
  <c r="I98"/>
  <c r="H6"/>
  <c r="I178" l="1"/>
  <c r="J178" l="1"/>
  <c r="J177" s="1"/>
  <c r="J185"/>
  <c r="J184" s="1"/>
  <c r="J183" s="1"/>
  <c r="J182"/>
  <c r="J181"/>
  <c r="I181"/>
  <c r="I180" s="1"/>
  <c r="J180"/>
  <c r="J179"/>
  <c r="I177"/>
  <c r="J176"/>
  <c r="J175" s="1"/>
  <c r="I175"/>
  <c r="J174"/>
  <c r="J173"/>
  <c r="I173"/>
  <c r="J172"/>
  <c r="J171" s="1"/>
  <c r="I171"/>
  <c r="J168"/>
  <c r="J167"/>
  <c r="J166" s="1"/>
  <c r="J165" s="1"/>
  <c r="J164" s="1"/>
  <c r="I166"/>
  <c r="I165"/>
  <c r="I164" s="1"/>
  <c r="J163"/>
  <c r="J162"/>
  <c r="I162"/>
  <c r="J161"/>
  <c r="J160"/>
  <c r="J159"/>
  <c r="J158" s="1"/>
  <c r="J157" s="1"/>
  <c r="I159"/>
  <c r="I158"/>
  <c r="I157" s="1"/>
  <c r="J156"/>
  <c r="J155" s="1"/>
  <c r="J154" s="1"/>
  <c r="I155"/>
  <c r="I154" s="1"/>
  <c r="J152"/>
  <c r="J151" s="1"/>
  <c r="J150" s="1"/>
  <c r="I152"/>
  <c r="I151" s="1"/>
  <c r="J149"/>
  <c r="J148"/>
  <c r="I148"/>
  <c r="J146"/>
  <c r="J145" s="1"/>
  <c r="I145"/>
  <c r="J144"/>
  <c r="J143"/>
  <c r="I143"/>
  <c r="J142"/>
  <c r="J141" s="1"/>
  <c r="I141"/>
  <c r="J140"/>
  <c r="J139"/>
  <c r="J138"/>
  <c r="I137"/>
  <c r="J136"/>
  <c r="J135"/>
  <c r="J134"/>
  <c r="J133"/>
  <c r="I132"/>
  <c r="J130"/>
  <c r="I130"/>
  <c r="J129"/>
  <c r="J128"/>
  <c r="I127"/>
  <c r="J126"/>
  <c r="J125"/>
  <c r="I125"/>
  <c r="J124"/>
  <c r="J122" s="1"/>
  <c r="J123"/>
  <c r="I122"/>
  <c r="J121"/>
  <c r="J120" s="1"/>
  <c r="I120"/>
  <c r="J119"/>
  <c r="J118" s="1"/>
  <c r="I118"/>
  <c r="J115"/>
  <c r="I115"/>
  <c r="J114"/>
  <c r="I114"/>
  <c r="J112"/>
  <c r="J111"/>
  <c r="J110" s="1"/>
  <c r="J109" s="1"/>
  <c r="J108" s="1"/>
  <c r="I110"/>
  <c r="I109"/>
  <c r="I108" s="1"/>
  <c r="J107"/>
  <c r="J106"/>
  <c r="J105" s="1"/>
  <c r="J104" s="1"/>
  <c r="I106"/>
  <c r="I105"/>
  <c r="I104" s="1"/>
  <c r="J103"/>
  <c r="J102" s="1"/>
  <c r="J101" s="1"/>
  <c r="I102"/>
  <c r="I101" s="1"/>
  <c r="J100"/>
  <c r="J98"/>
  <c r="I97"/>
  <c r="I96" s="1"/>
  <c r="J95"/>
  <c r="J94"/>
  <c r="J93"/>
  <c r="J92" s="1"/>
  <c r="I93"/>
  <c r="I92"/>
  <c r="J88"/>
  <c r="I88"/>
  <c r="J86"/>
  <c r="I86"/>
  <c r="J85"/>
  <c r="J84" s="1"/>
  <c r="I84"/>
  <c r="J82"/>
  <c r="J81"/>
  <c r="J80" s="1"/>
  <c r="I80"/>
  <c r="J78"/>
  <c r="J77" s="1"/>
  <c r="J74"/>
  <c r="I74"/>
  <c r="J72"/>
  <c r="J71" s="1"/>
  <c r="J70"/>
  <c r="J69"/>
  <c r="I69"/>
  <c r="I67"/>
  <c r="J66"/>
  <c r="J65"/>
  <c r="I65"/>
  <c r="J63"/>
  <c r="I63"/>
  <c r="J62"/>
  <c r="J61"/>
  <c r="I61"/>
  <c r="J58"/>
  <c r="J57"/>
  <c r="J56" s="1"/>
  <c r="I57"/>
  <c r="I56" s="1"/>
  <c r="J55"/>
  <c r="J54"/>
  <c r="J51" s="1"/>
  <c r="J50" s="1"/>
  <c r="J53"/>
  <c r="J52"/>
  <c r="I51"/>
  <c r="I50" s="1"/>
  <c r="I49" s="1"/>
  <c r="J48"/>
  <c r="J47"/>
  <c r="I47"/>
  <c r="I46" s="1"/>
  <c r="J46"/>
  <c r="J45"/>
  <c r="J44"/>
  <c r="J43"/>
  <c r="J42" s="1"/>
  <c r="I43"/>
  <c r="I42"/>
  <c r="J41"/>
  <c r="J39" s="1"/>
  <c r="J38" s="1"/>
  <c r="J37" s="1"/>
  <c r="J40"/>
  <c r="I39"/>
  <c r="I38" s="1"/>
  <c r="I37" s="1"/>
  <c r="J36"/>
  <c r="J35"/>
  <c r="J34"/>
  <c r="I33"/>
  <c r="J32"/>
  <c r="J31"/>
  <c r="I31"/>
  <c r="J30"/>
  <c r="J29"/>
  <c r="I28"/>
  <c r="J27"/>
  <c r="J26"/>
  <c r="J25"/>
  <c r="I25"/>
  <c r="J23"/>
  <c r="J22"/>
  <c r="I22"/>
  <c r="J21"/>
  <c r="J20"/>
  <c r="I20"/>
  <c r="J18"/>
  <c r="J17"/>
  <c r="J16" s="1"/>
  <c r="J15" s="1"/>
  <c r="I17"/>
  <c r="I16" s="1"/>
  <c r="I15" s="1"/>
  <c r="J14"/>
  <c r="J13"/>
  <c r="J12" s="1"/>
  <c r="J11" s="1"/>
  <c r="I13"/>
  <c r="I12" s="1"/>
  <c r="I11" s="1"/>
  <c r="J10"/>
  <c r="J9" s="1"/>
  <c r="J8" s="1"/>
  <c r="J7" s="1"/>
  <c r="I9"/>
  <c r="I8" s="1"/>
  <c r="I7" s="1"/>
  <c r="H142"/>
  <c r="H141" s="1"/>
  <c r="G139"/>
  <c r="G121"/>
  <c r="G133"/>
  <c r="G98"/>
  <c r="G68"/>
  <c r="G72"/>
  <c r="G78"/>
  <c r="G128"/>
  <c r="G185"/>
  <c r="G29"/>
  <c r="J132" l="1"/>
  <c r="J127"/>
  <c r="J117" s="1"/>
  <c r="J113" s="1"/>
  <c r="J33"/>
  <c r="J137"/>
  <c r="J170"/>
  <c r="J169" s="1"/>
  <c r="I170"/>
  <c r="I117"/>
  <c r="I113" s="1"/>
  <c r="I6" s="1"/>
  <c r="J97"/>
  <c r="J96" s="1"/>
  <c r="J73"/>
  <c r="I24"/>
  <c r="I19" s="1"/>
  <c r="J28"/>
  <c r="J24" s="1"/>
  <c r="J19" s="1"/>
  <c r="J49"/>
  <c r="I150"/>
  <c r="J68"/>
  <c r="J67" s="1"/>
  <c r="J60" s="1"/>
  <c r="I71"/>
  <c r="I60" s="1"/>
  <c r="I77"/>
  <c r="I73" s="1"/>
  <c r="I184"/>
  <c r="I183" s="1"/>
  <c r="I169" s="1"/>
  <c r="M144"/>
  <c r="M143" s="1"/>
  <c r="F144"/>
  <c r="H144" s="1"/>
  <c r="H143" s="1"/>
  <c r="P143"/>
  <c r="N143"/>
  <c r="L143"/>
  <c r="K143"/>
  <c r="G143"/>
  <c r="E143"/>
  <c r="D143"/>
  <c r="N184"/>
  <c r="N183" s="1"/>
  <c r="O181"/>
  <c r="O180" s="1"/>
  <c r="N181"/>
  <c r="N180" s="1"/>
  <c r="N177"/>
  <c r="N175"/>
  <c r="N173"/>
  <c r="N171"/>
  <c r="N166"/>
  <c r="N165" s="1"/>
  <c r="N164" s="1"/>
  <c r="N162"/>
  <c r="N159"/>
  <c r="N155"/>
  <c r="N154" s="1"/>
  <c r="O152"/>
  <c r="O151" s="1"/>
  <c r="N152"/>
  <c r="N151" s="1"/>
  <c r="N148"/>
  <c r="N145"/>
  <c r="O141"/>
  <c r="N141"/>
  <c r="O137"/>
  <c r="N137"/>
  <c r="N132"/>
  <c r="O130"/>
  <c r="N130"/>
  <c r="N127"/>
  <c r="N125"/>
  <c r="N122"/>
  <c r="N120"/>
  <c r="N118"/>
  <c r="O115"/>
  <c r="O114" s="1"/>
  <c r="N115"/>
  <c r="N114" s="1"/>
  <c r="N110"/>
  <c r="N109" s="1"/>
  <c r="N108" s="1"/>
  <c r="N106"/>
  <c r="N105" s="1"/>
  <c r="N104" s="1"/>
  <c r="N102"/>
  <c r="N101" s="1"/>
  <c r="N97"/>
  <c r="N96" s="1"/>
  <c r="N93"/>
  <c r="N92" s="1"/>
  <c r="O88"/>
  <c r="N88"/>
  <c r="O86"/>
  <c r="N86"/>
  <c r="N84"/>
  <c r="N80"/>
  <c r="N77"/>
  <c r="N74"/>
  <c r="O71"/>
  <c r="N71"/>
  <c r="O69"/>
  <c r="N69"/>
  <c r="N67"/>
  <c r="N65"/>
  <c r="O63"/>
  <c r="N63"/>
  <c r="N61"/>
  <c r="N57"/>
  <c r="N56" s="1"/>
  <c r="N51"/>
  <c r="N50" s="1"/>
  <c r="N47"/>
  <c r="N46" s="1"/>
  <c r="N43"/>
  <c r="N42" s="1"/>
  <c r="N39"/>
  <c r="N38" s="1"/>
  <c r="N33"/>
  <c r="N31"/>
  <c r="N28"/>
  <c r="N25"/>
  <c r="N22"/>
  <c r="N20"/>
  <c r="N17"/>
  <c r="N16" s="1"/>
  <c r="N15" s="1"/>
  <c r="N13"/>
  <c r="N12" s="1"/>
  <c r="N11" s="1"/>
  <c r="N9"/>
  <c r="N8" s="1"/>
  <c r="N7" s="1"/>
  <c r="G184"/>
  <c r="G183" s="1"/>
  <c r="G181"/>
  <c r="G180" s="1"/>
  <c r="G177"/>
  <c r="G175"/>
  <c r="G173"/>
  <c r="G171"/>
  <c r="G166"/>
  <c r="G165" s="1"/>
  <c r="G164" s="1"/>
  <c r="G162"/>
  <c r="G159"/>
  <c r="G155"/>
  <c r="G154" s="1"/>
  <c r="H152"/>
  <c r="H151" s="1"/>
  <c r="G152"/>
  <c r="G151" s="1"/>
  <c r="G148"/>
  <c r="G145"/>
  <c r="G141"/>
  <c r="H130"/>
  <c r="G130"/>
  <c r="G127"/>
  <c r="G125"/>
  <c r="G122"/>
  <c r="G120"/>
  <c r="G118"/>
  <c r="H115"/>
  <c r="H114" s="1"/>
  <c r="G115"/>
  <c r="G114" s="1"/>
  <c r="G110"/>
  <c r="G109" s="1"/>
  <c r="G108" s="1"/>
  <c r="G106"/>
  <c r="G105" s="1"/>
  <c r="G104" s="1"/>
  <c r="G102"/>
  <c r="G101" s="1"/>
  <c r="H88"/>
  <c r="G88"/>
  <c r="H86"/>
  <c r="G86"/>
  <c r="G84"/>
  <c r="G80"/>
  <c r="G77"/>
  <c r="H74"/>
  <c r="G74"/>
  <c r="G67"/>
  <c r="G65"/>
  <c r="H63"/>
  <c r="G63"/>
  <c r="G61"/>
  <c r="G57"/>
  <c r="G56" s="1"/>
  <c r="G47"/>
  <c r="G46" s="1"/>
  <c r="G43"/>
  <c r="G42" s="1"/>
  <c r="G39"/>
  <c r="G38" s="1"/>
  <c r="G33"/>
  <c r="G31"/>
  <c r="G28"/>
  <c r="G25"/>
  <c r="G22"/>
  <c r="G20"/>
  <c r="G17"/>
  <c r="G16" s="1"/>
  <c r="G15" s="1"/>
  <c r="G13"/>
  <c r="G12" s="1"/>
  <c r="G11" s="1"/>
  <c r="G9"/>
  <c r="G8" s="1"/>
  <c r="G7" s="1"/>
  <c r="E128"/>
  <c r="J59" l="1"/>
  <c r="J6" s="1"/>
  <c r="I59"/>
  <c r="N117"/>
  <c r="F143"/>
  <c r="N158"/>
  <c r="N157" s="1"/>
  <c r="O144"/>
  <c r="O143" s="1"/>
  <c r="N37"/>
  <c r="G158"/>
  <c r="G157" s="1"/>
  <c r="N49"/>
  <c r="N73"/>
  <c r="N113"/>
  <c r="N170"/>
  <c r="N24"/>
  <c r="N19" s="1"/>
  <c r="N150"/>
  <c r="N60"/>
  <c r="N169"/>
  <c r="G170"/>
  <c r="G169" s="1"/>
  <c r="G37"/>
  <c r="G73"/>
  <c r="G24"/>
  <c r="G19" s="1"/>
  <c r="G150"/>
  <c r="G69"/>
  <c r="G71"/>
  <c r="G97"/>
  <c r="G96" s="1"/>
  <c r="G132"/>
  <c r="G137"/>
  <c r="G51"/>
  <c r="G50" s="1"/>
  <c r="G49" s="1"/>
  <c r="G93"/>
  <c r="G92" s="1"/>
  <c r="E72"/>
  <c r="F72" s="1"/>
  <c r="E70"/>
  <c r="E69" s="1"/>
  <c r="P71"/>
  <c r="M71"/>
  <c r="L71"/>
  <c r="K71"/>
  <c r="D71"/>
  <c r="G117" l="1"/>
  <c r="G113" s="1"/>
  <c r="F70"/>
  <c r="H70" s="1"/>
  <c r="H69" s="1"/>
  <c r="N59"/>
  <c r="N6" s="1"/>
  <c r="E71"/>
  <c r="F71"/>
  <c r="H72"/>
  <c r="H71" s="1"/>
  <c r="G60"/>
  <c r="G59" s="1"/>
  <c r="E138"/>
  <c r="F138" s="1"/>
  <c r="H138" s="1"/>
  <c r="E139"/>
  <c r="E53"/>
  <c r="K177"/>
  <c r="L177"/>
  <c r="P177"/>
  <c r="F179"/>
  <c r="H179" s="1"/>
  <c r="E178"/>
  <c r="E177" s="1"/>
  <c r="D118"/>
  <c r="F140"/>
  <c r="H140" s="1"/>
  <c r="K137"/>
  <c r="L137"/>
  <c r="M137"/>
  <c r="P137"/>
  <c r="D137"/>
  <c r="K132"/>
  <c r="L132"/>
  <c r="P132"/>
  <c r="F136"/>
  <c r="H136" s="1"/>
  <c r="E135"/>
  <c r="E133"/>
  <c r="E126"/>
  <c r="E119"/>
  <c r="E111"/>
  <c r="E98"/>
  <c r="E95"/>
  <c r="E81"/>
  <c r="F81" s="1"/>
  <c r="H81" s="1"/>
  <c r="F36"/>
  <c r="H36" s="1"/>
  <c r="E33"/>
  <c r="K33"/>
  <c r="L33"/>
  <c r="P33"/>
  <c r="D33"/>
  <c r="F27"/>
  <c r="H27" s="1"/>
  <c r="G6" l="1"/>
  <c r="E137"/>
  <c r="F139"/>
  <c r="E132"/>
  <c r="F137" l="1"/>
  <c r="H139"/>
  <c r="H137" s="1"/>
  <c r="M185"/>
  <c r="M178"/>
  <c r="M176"/>
  <c r="M174"/>
  <c r="M172"/>
  <c r="M168"/>
  <c r="O168" s="1"/>
  <c r="O166" s="1"/>
  <c r="O165" s="1"/>
  <c r="O164" s="1"/>
  <c r="M167"/>
  <c r="O167" s="1"/>
  <c r="M163"/>
  <c r="M161"/>
  <c r="O161" s="1"/>
  <c r="M160"/>
  <c r="O160" s="1"/>
  <c r="O159" s="1"/>
  <c r="M156"/>
  <c r="M149"/>
  <c r="M147"/>
  <c r="O147" s="1"/>
  <c r="M146"/>
  <c r="O146" s="1"/>
  <c r="O145" s="1"/>
  <c r="M134"/>
  <c r="O134" s="1"/>
  <c r="M135"/>
  <c r="O135" s="1"/>
  <c r="M133"/>
  <c r="O133" s="1"/>
  <c r="M129"/>
  <c r="O129" s="1"/>
  <c r="M126"/>
  <c r="M124"/>
  <c r="O124" s="1"/>
  <c r="M123"/>
  <c r="O123" s="1"/>
  <c r="M121"/>
  <c r="M119"/>
  <c r="M112"/>
  <c r="O112" s="1"/>
  <c r="M111"/>
  <c r="O111" s="1"/>
  <c r="M107"/>
  <c r="M103"/>
  <c r="M99"/>
  <c r="O99" s="1"/>
  <c r="M100"/>
  <c r="O100" s="1"/>
  <c r="M98"/>
  <c r="O98" s="1"/>
  <c r="M95"/>
  <c r="O95" s="1"/>
  <c r="M94"/>
  <c r="O94" s="1"/>
  <c r="O93" s="1"/>
  <c r="O92" s="1"/>
  <c r="M85"/>
  <c r="M82"/>
  <c r="O82" s="1"/>
  <c r="M81"/>
  <c r="O81" s="1"/>
  <c r="M78"/>
  <c r="M76"/>
  <c r="O76" s="1"/>
  <c r="M75"/>
  <c r="O75" s="1"/>
  <c r="M68"/>
  <c r="M66"/>
  <c r="M62"/>
  <c r="M58"/>
  <c r="M53"/>
  <c r="O53" s="1"/>
  <c r="M54"/>
  <c r="O54" s="1"/>
  <c r="M55"/>
  <c r="O55" s="1"/>
  <c r="M52"/>
  <c r="O52" s="1"/>
  <c r="M45"/>
  <c r="O45" s="1"/>
  <c r="M44"/>
  <c r="O44" s="1"/>
  <c r="M41"/>
  <c r="O41" s="1"/>
  <c r="M40"/>
  <c r="O40" s="1"/>
  <c r="M35"/>
  <c r="O35" s="1"/>
  <c r="M34"/>
  <c r="O34" s="1"/>
  <c r="O33" s="1"/>
  <c r="M32"/>
  <c r="M30"/>
  <c r="O30" s="1"/>
  <c r="M29"/>
  <c r="O29" s="1"/>
  <c r="M26"/>
  <c r="M23"/>
  <c r="M21"/>
  <c r="M18"/>
  <c r="M14"/>
  <c r="M10"/>
  <c r="M181"/>
  <c r="M180" s="1"/>
  <c r="M152"/>
  <c r="M151" s="1"/>
  <c r="M141"/>
  <c r="M130"/>
  <c r="M115"/>
  <c r="M114" s="1"/>
  <c r="M88"/>
  <c r="M86"/>
  <c r="M69"/>
  <c r="M63"/>
  <c r="L184"/>
  <c r="L183" s="1"/>
  <c r="L181"/>
  <c r="L180" s="1"/>
  <c r="L175"/>
  <c r="L173"/>
  <c r="L171"/>
  <c r="L166"/>
  <c r="L165" s="1"/>
  <c r="L164" s="1"/>
  <c r="L162"/>
  <c r="L159"/>
  <c r="L155"/>
  <c r="L154" s="1"/>
  <c r="L152"/>
  <c r="L151" s="1"/>
  <c r="L148"/>
  <c r="L145"/>
  <c r="L141"/>
  <c r="L130"/>
  <c r="L127"/>
  <c r="L125"/>
  <c r="L122"/>
  <c r="L120"/>
  <c r="L118"/>
  <c r="L115"/>
  <c r="L114" s="1"/>
  <c r="L110"/>
  <c r="L109" s="1"/>
  <c r="L108" s="1"/>
  <c r="L106"/>
  <c r="L105" s="1"/>
  <c r="L104" s="1"/>
  <c r="L102"/>
  <c r="L101" s="1"/>
  <c r="L97"/>
  <c r="L96" s="1"/>
  <c r="L93"/>
  <c r="L92" s="1"/>
  <c r="L88"/>
  <c r="L86"/>
  <c r="L84"/>
  <c r="L80"/>
  <c r="L77"/>
  <c r="L74"/>
  <c r="L69"/>
  <c r="L67"/>
  <c r="L65"/>
  <c r="L63"/>
  <c r="L61"/>
  <c r="L57"/>
  <c r="L56" s="1"/>
  <c r="L51"/>
  <c r="L50" s="1"/>
  <c r="L47"/>
  <c r="L46" s="1"/>
  <c r="L43"/>
  <c r="L42" s="1"/>
  <c r="L39"/>
  <c r="L38" s="1"/>
  <c r="L31"/>
  <c r="L28"/>
  <c r="L25"/>
  <c r="L22"/>
  <c r="L20"/>
  <c r="L17"/>
  <c r="L16" s="1"/>
  <c r="L15" s="1"/>
  <c r="L13"/>
  <c r="L12" s="1"/>
  <c r="L11" s="1"/>
  <c r="L9"/>
  <c r="L8" s="1"/>
  <c r="L7" s="1"/>
  <c r="F185"/>
  <c r="H185" s="1"/>
  <c r="H184" s="1"/>
  <c r="H183" s="1"/>
  <c r="F182"/>
  <c r="H182" s="1"/>
  <c r="H181" s="1"/>
  <c r="H180" s="1"/>
  <c r="F178"/>
  <c r="F176"/>
  <c r="H176" s="1"/>
  <c r="H175" s="1"/>
  <c r="F174"/>
  <c r="H174" s="1"/>
  <c r="H173" s="1"/>
  <c r="F172"/>
  <c r="H172" s="1"/>
  <c r="H171" s="1"/>
  <c r="F168"/>
  <c r="H168" s="1"/>
  <c r="F167"/>
  <c r="H167" s="1"/>
  <c r="F163"/>
  <c r="H163" s="1"/>
  <c r="H162" s="1"/>
  <c r="F161"/>
  <c r="H161" s="1"/>
  <c r="F160"/>
  <c r="H160" s="1"/>
  <c r="H159" s="1"/>
  <c r="F156"/>
  <c r="H156" s="1"/>
  <c r="H155" s="1"/>
  <c r="H154" s="1"/>
  <c r="H150" s="1"/>
  <c r="F149"/>
  <c r="H149" s="1"/>
  <c r="H148" s="1"/>
  <c r="F146"/>
  <c r="H146" s="1"/>
  <c r="H145" s="1"/>
  <c r="F134"/>
  <c r="H134" s="1"/>
  <c r="F133"/>
  <c r="H133" s="1"/>
  <c r="F129"/>
  <c r="H129" s="1"/>
  <c r="F126"/>
  <c r="H126" s="1"/>
  <c r="H125" s="1"/>
  <c r="E125"/>
  <c r="F123"/>
  <c r="H123" s="1"/>
  <c r="F121"/>
  <c r="H121" s="1"/>
  <c r="H120" s="1"/>
  <c r="F119"/>
  <c r="H119" s="1"/>
  <c r="H118" s="1"/>
  <c r="F112"/>
  <c r="H112" s="1"/>
  <c r="F111"/>
  <c r="H111" s="1"/>
  <c r="F107"/>
  <c r="H107" s="1"/>
  <c r="H106" s="1"/>
  <c r="H105" s="1"/>
  <c r="H104" s="1"/>
  <c r="F103"/>
  <c r="H103" s="1"/>
  <c r="H102" s="1"/>
  <c r="H101" s="1"/>
  <c r="F100"/>
  <c r="H100" s="1"/>
  <c r="F98"/>
  <c r="H98" s="1"/>
  <c r="F95"/>
  <c r="H95" s="1"/>
  <c r="F94"/>
  <c r="H94" s="1"/>
  <c r="F85"/>
  <c r="H85" s="1"/>
  <c r="H84" s="1"/>
  <c r="F82"/>
  <c r="H82" s="1"/>
  <c r="H80" s="1"/>
  <c r="F78"/>
  <c r="H78" s="1"/>
  <c r="H77" s="1"/>
  <c r="F68"/>
  <c r="H68" s="1"/>
  <c r="H67" s="1"/>
  <c r="F66"/>
  <c r="H66" s="1"/>
  <c r="H65" s="1"/>
  <c r="F62"/>
  <c r="H62" s="1"/>
  <c r="H61" s="1"/>
  <c r="F58"/>
  <c r="H58" s="1"/>
  <c r="H57" s="1"/>
  <c r="H56" s="1"/>
  <c r="F53"/>
  <c r="H53" s="1"/>
  <c r="F54"/>
  <c r="H54" s="1"/>
  <c r="F55"/>
  <c r="H55" s="1"/>
  <c r="F52"/>
  <c r="H52" s="1"/>
  <c r="F45"/>
  <c r="H45" s="1"/>
  <c r="F44"/>
  <c r="H44" s="1"/>
  <c r="H43" s="1"/>
  <c r="H42" s="1"/>
  <c r="F41"/>
  <c r="H41" s="1"/>
  <c r="F40"/>
  <c r="H40" s="1"/>
  <c r="F35"/>
  <c r="H35" s="1"/>
  <c r="F34"/>
  <c r="H34" s="1"/>
  <c r="H33" s="1"/>
  <c r="F32"/>
  <c r="H32" s="1"/>
  <c r="H31" s="1"/>
  <c r="F30"/>
  <c r="H30" s="1"/>
  <c r="F29"/>
  <c r="H29" s="1"/>
  <c r="F26"/>
  <c r="H26" s="1"/>
  <c r="H25" s="1"/>
  <c r="F23"/>
  <c r="H23" s="1"/>
  <c r="H22" s="1"/>
  <c r="F21"/>
  <c r="H21" s="1"/>
  <c r="H20" s="1"/>
  <c r="F18"/>
  <c r="H18" s="1"/>
  <c r="H17" s="1"/>
  <c r="H16" s="1"/>
  <c r="H15" s="1"/>
  <c r="F14"/>
  <c r="H14" s="1"/>
  <c r="H13" s="1"/>
  <c r="H12" s="1"/>
  <c r="H11" s="1"/>
  <c r="F10"/>
  <c r="H10" s="1"/>
  <c r="H9" s="1"/>
  <c r="H8" s="1"/>
  <c r="H7" s="1"/>
  <c r="L117" l="1"/>
  <c r="H28"/>
  <c r="H24" s="1"/>
  <c r="H19" s="1"/>
  <c r="O97"/>
  <c r="O96" s="1"/>
  <c r="H60"/>
  <c r="H97"/>
  <c r="H96" s="1"/>
  <c r="H110"/>
  <c r="H109" s="1"/>
  <c r="H108" s="1"/>
  <c r="H166"/>
  <c r="H165" s="1"/>
  <c r="H164" s="1"/>
  <c r="O28"/>
  <c r="M9"/>
  <c r="M8" s="1"/>
  <c r="M7" s="1"/>
  <c r="O10"/>
  <c r="O9" s="1"/>
  <c r="O8" s="1"/>
  <c r="O7" s="1"/>
  <c r="M31"/>
  <c r="O32"/>
  <c r="O31" s="1"/>
  <c r="M177"/>
  <c r="O178"/>
  <c r="O177" s="1"/>
  <c r="M65"/>
  <c r="O66"/>
  <c r="O65" s="1"/>
  <c r="M77"/>
  <c r="O78"/>
  <c r="O77" s="1"/>
  <c r="O110"/>
  <c r="O109" s="1"/>
  <c r="O108" s="1"/>
  <c r="O122"/>
  <c r="M171"/>
  <c r="O172"/>
  <c r="O171" s="1"/>
  <c r="M17"/>
  <c r="M16" s="1"/>
  <c r="M15" s="1"/>
  <c r="O18"/>
  <c r="O17" s="1"/>
  <c r="O16" s="1"/>
  <c r="O15" s="1"/>
  <c r="O43"/>
  <c r="O42" s="1"/>
  <c r="M67"/>
  <c r="O68"/>
  <c r="O67" s="1"/>
  <c r="M102"/>
  <c r="M101" s="1"/>
  <c r="O103"/>
  <c r="O102" s="1"/>
  <c r="O101" s="1"/>
  <c r="M118"/>
  <c r="O119"/>
  <c r="O118" s="1"/>
  <c r="M125"/>
  <c r="O126"/>
  <c r="O125" s="1"/>
  <c r="M148"/>
  <c r="O149"/>
  <c r="O148" s="1"/>
  <c r="M162"/>
  <c r="O163"/>
  <c r="O162" s="1"/>
  <c r="O158" s="1"/>
  <c r="O157" s="1"/>
  <c r="M173"/>
  <c r="O174"/>
  <c r="O173" s="1"/>
  <c r="M22"/>
  <c r="O23"/>
  <c r="O22" s="1"/>
  <c r="M61"/>
  <c r="O62"/>
  <c r="O61" s="1"/>
  <c r="M84"/>
  <c r="O85"/>
  <c r="O84" s="1"/>
  <c r="M13"/>
  <c r="M12" s="1"/>
  <c r="M11" s="1"/>
  <c r="O14"/>
  <c r="O13" s="1"/>
  <c r="O12" s="1"/>
  <c r="O11" s="1"/>
  <c r="M25"/>
  <c r="O26"/>
  <c r="O25" s="1"/>
  <c r="O132"/>
  <c r="M184"/>
  <c r="M183" s="1"/>
  <c r="O185"/>
  <c r="O184" s="1"/>
  <c r="O183" s="1"/>
  <c r="M20"/>
  <c r="O21"/>
  <c r="O20" s="1"/>
  <c r="O39"/>
  <c r="O38" s="1"/>
  <c r="O51"/>
  <c r="O50" s="1"/>
  <c r="M57"/>
  <c r="M56" s="1"/>
  <c r="O58"/>
  <c r="O57" s="1"/>
  <c r="O56" s="1"/>
  <c r="O74"/>
  <c r="O80"/>
  <c r="M106"/>
  <c r="M105" s="1"/>
  <c r="M104" s="1"/>
  <c r="O107"/>
  <c r="O106" s="1"/>
  <c r="O105" s="1"/>
  <c r="O104" s="1"/>
  <c r="M120"/>
  <c r="O121"/>
  <c r="O120" s="1"/>
  <c r="M155"/>
  <c r="M154" s="1"/>
  <c r="M150" s="1"/>
  <c r="O156"/>
  <c r="O155" s="1"/>
  <c r="O154" s="1"/>
  <c r="O150" s="1"/>
  <c r="M175"/>
  <c r="O176"/>
  <c r="O175" s="1"/>
  <c r="H158"/>
  <c r="H157" s="1"/>
  <c r="F177"/>
  <c r="H178"/>
  <c r="H177" s="1"/>
  <c r="H170" s="1"/>
  <c r="H169" s="1"/>
  <c r="H51"/>
  <c r="H50" s="1"/>
  <c r="H49" s="1"/>
  <c r="H39"/>
  <c r="H38" s="1"/>
  <c r="H73"/>
  <c r="H93"/>
  <c r="H92" s="1"/>
  <c r="M93"/>
  <c r="M92" s="1"/>
  <c r="M80"/>
  <c r="M122"/>
  <c r="M145"/>
  <c r="M159"/>
  <c r="L113"/>
  <c r="M166"/>
  <c r="M165" s="1"/>
  <c r="M164" s="1"/>
  <c r="M132"/>
  <c r="F33"/>
  <c r="M33"/>
  <c r="L158"/>
  <c r="L157" s="1"/>
  <c r="M43"/>
  <c r="M42" s="1"/>
  <c r="M74"/>
  <c r="M51"/>
  <c r="M50" s="1"/>
  <c r="M49" s="1"/>
  <c r="M97"/>
  <c r="M96" s="1"/>
  <c r="M110"/>
  <c r="M109" s="1"/>
  <c r="M108" s="1"/>
  <c r="L150"/>
  <c r="M39"/>
  <c r="M38" s="1"/>
  <c r="M28"/>
  <c r="L170"/>
  <c r="L169" s="1"/>
  <c r="L73"/>
  <c r="L60"/>
  <c r="L37"/>
  <c r="L24"/>
  <c r="L19" s="1"/>
  <c r="L49"/>
  <c r="F51"/>
  <c r="F50" s="1"/>
  <c r="F184"/>
  <c r="F183" s="1"/>
  <c r="F181"/>
  <c r="F180" s="1"/>
  <c r="F175"/>
  <c r="F173"/>
  <c r="F171"/>
  <c r="F166"/>
  <c r="F165" s="1"/>
  <c r="F164" s="1"/>
  <c r="F162"/>
  <c r="F159"/>
  <c r="F155"/>
  <c r="F154" s="1"/>
  <c r="F152"/>
  <c r="F151" s="1"/>
  <c r="F148"/>
  <c r="F145"/>
  <c r="F141"/>
  <c r="F130"/>
  <c r="F125"/>
  <c r="F120"/>
  <c r="F118"/>
  <c r="F115"/>
  <c r="F114" s="1"/>
  <c r="F110"/>
  <c r="F109" s="1"/>
  <c r="F108" s="1"/>
  <c r="F106"/>
  <c r="F105" s="1"/>
  <c r="F104" s="1"/>
  <c r="F102"/>
  <c r="F101" s="1"/>
  <c r="F97"/>
  <c r="F96" s="1"/>
  <c r="F93"/>
  <c r="F92" s="1"/>
  <c r="F88"/>
  <c r="F86"/>
  <c r="F84"/>
  <c r="F80"/>
  <c r="F77"/>
  <c r="F74"/>
  <c r="F69"/>
  <c r="F67"/>
  <c r="F65"/>
  <c r="F63"/>
  <c r="F61"/>
  <c r="F57"/>
  <c r="F56" s="1"/>
  <c r="F43"/>
  <c r="F42" s="1"/>
  <c r="F39"/>
  <c r="F38" s="1"/>
  <c r="F31"/>
  <c r="F28"/>
  <c r="F25"/>
  <c r="F22"/>
  <c r="F20"/>
  <c r="F17"/>
  <c r="F16" s="1"/>
  <c r="F15" s="1"/>
  <c r="F13"/>
  <c r="F12" s="1"/>
  <c r="F11" s="1"/>
  <c r="F9"/>
  <c r="F8" s="1"/>
  <c r="F7" s="1"/>
  <c r="E184"/>
  <c r="E183" s="1"/>
  <c r="E181"/>
  <c r="E180" s="1"/>
  <c r="E175"/>
  <c r="E173"/>
  <c r="E171"/>
  <c r="E166"/>
  <c r="E165" s="1"/>
  <c r="E164" s="1"/>
  <c r="E162"/>
  <c r="E159"/>
  <c r="E155"/>
  <c r="E154" s="1"/>
  <c r="E152"/>
  <c r="E151" s="1"/>
  <c r="E148"/>
  <c r="E145"/>
  <c r="E141"/>
  <c r="E130"/>
  <c r="E127"/>
  <c r="E122"/>
  <c r="E120"/>
  <c r="E118"/>
  <c r="E115"/>
  <c r="E114" s="1"/>
  <c r="E110"/>
  <c r="E109" s="1"/>
  <c r="E108" s="1"/>
  <c r="E106"/>
  <c r="E105" s="1"/>
  <c r="E104" s="1"/>
  <c r="E102"/>
  <c r="E101" s="1"/>
  <c r="E97"/>
  <c r="E96" s="1"/>
  <c r="E93"/>
  <c r="E92" s="1"/>
  <c r="E88"/>
  <c r="E86"/>
  <c r="E84"/>
  <c r="E80"/>
  <c r="E77"/>
  <c r="E74"/>
  <c r="E67"/>
  <c r="E65"/>
  <c r="E63"/>
  <c r="E61"/>
  <c r="E57"/>
  <c r="E56" s="1"/>
  <c r="E51"/>
  <c r="E50" s="1"/>
  <c r="E47"/>
  <c r="E46" s="1"/>
  <c r="E43"/>
  <c r="E42" s="1"/>
  <c r="E39"/>
  <c r="E38" s="1"/>
  <c r="E31"/>
  <c r="E28"/>
  <c r="E25"/>
  <c r="E22"/>
  <c r="E20"/>
  <c r="E17"/>
  <c r="E16" s="1"/>
  <c r="E15" s="1"/>
  <c r="E13"/>
  <c r="E12" s="1"/>
  <c r="E11" s="1"/>
  <c r="E9"/>
  <c r="E8" s="1"/>
  <c r="E7" s="1"/>
  <c r="D135"/>
  <c r="E117" l="1"/>
  <c r="M60"/>
  <c r="M59" s="1"/>
  <c r="M170"/>
  <c r="M169" s="1"/>
  <c r="M158"/>
  <c r="M157" s="1"/>
  <c r="O73"/>
  <c r="O170"/>
  <c r="O169" s="1"/>
  <c r="O24"/>
  <c r="O19" s="1"/>
  <c r="O49"/>
  <c r="O60"/>
  <c r="H59"/>
  <c r="E60"/>
  <c r="F60"/>
  <c r="M73"/>
  <c r="E113"/>
  <c r="L59"/>
  <c r="L6" s="1"/>
  <c r="M24"/>
  <c r="M19" s="1"/>
  <c r="F24"/>
  <c r="F19" s="1"/>
  <c r="F135"/>
  <c r="D132"/>
  <c r="F150"/>
  <c r="F158"/>
  <c r="F157" s="1"/>
  <c r="F49"/>
  <c r="F170"/>
  <c r="F169" s="1"/>
  <c r="F73"/>
  <c r="E170"/>
  <c r="E169" s="1"/>
  <c r="E158"/>
  <c r="E157" s="1"/>
  <c r="E150"/>
  <c r="E73"/>
  <c r="E49"/>
  <c r="E37"/>
  <c r="E24"/>
  <c r="E19" s="1"/>
  <c r="P48"/>
  <c r="P47" s="1"/>
  <c r="P46" s="1"/>
  <c r="K48"/>
  <c r="D48"/>
  <c r="O59" l="1"/>
  <c r="F132"/>
  <c r="H135"/>
  <c r="H132" s="1"/>
  <c r="K47"/>
  <c r="K46" s="1"/>
  <c r="M48"/>
  <c r="D47"/>
  <c r="D46" s="1"/>
  <c r="F48"/>
  <c r="F59"/>
  <c r="E59"/>
  <c r="E6" s="1"/>
  <c r="P128"/>
  <c r="K128"/>
  <c r="M128" s="1"/>
  <c r="D128"/>
  <c r="F128" s="1"/>
  <c r="K67"/>
  <c r="P67"/>
  <c r="D67"/>
  <c r="K65"/>
  <c r="P65"/>
  <c r="D65"/>
  <c r="M127" l="1"/>
  <c r="O128"/>
  <c r="O127" s="1"/>
  <c r="M47"/>
  <c r="M46" s="1"/>
  <c r="M37" s="1"/>
  <c r="O48"/>
  <c r="O47" s="1"/>
  <c r="O46" s="1"/>
  <c r="O37" s="1"/>
  <c r="F127"/>
  <c r="H128"/>
  <c r="H127" s="1"/>
  <c r="F47"/>
  <c r="F46" s="1"/>
  <c r="F37" s="1"/>
  <c r="H48"/>
  <c r="H47" s="1"/>
  <c r="H46" s="1"/>
  <c r="H37" s="1"/>
  <c r="K122"/>
  <c r="P122"/>
  <c r="D124"/>
  <c r="K39"/>
  <c r="K38" s="1"/>
  <c r="P39"/>
  <c r="P38" s="1"/>
  <c r="D39"/>
  <c r="D38" s="1"/>
  <c r="K43"/>
  <c r="K42" s="1"/>
  <c r="P43"/>
  <c r="P42" s="1"/>
  <c r="D43"/>
  <c r="D42" s="1"/>
  <c r="O117" l="1"/>
  <c r="O113" s="1"/>
  <c r="O6" s="1"/>
  <c r="M117"/>
  <c r="M113" s="1"/>
  <c r="M6" s="1"/>
  <c r="D37"/>
  <c r="P37"/>
  <c r="D122"/>
  <c r="F124"/>
  <c r="K37"/>
  <c r="K110"/>
  <c r="P110"/>
  <c r="D110"/>
  <c r="D31"/>
  <c r="K31"/>
  <c r="P31"/>
  <c r="F122" l="1"/>
  <c r="H124"/>
  <c r="H122" s="1"/>
  <c r="K145"/>
  <c r="P145"/>
  <c r="D145"/>
  <c r="K9"/>
  <c r="P9"/>
  <c r="K13"/>
  <c r="P13"/>
  <c r="K17"/>
  <c r="P17"/>
  <c r="D9"/>
  <c r="D13"/>
  <c r="D17"/>
  <c r="H117" l="1"/>
  <c r="H113" s="1"/>
  <c r="F117"/>
  <c r="F113" s="1"/>
  <c r="F6" s="1"/>
  <c r="P148"/>
  <c r="K148"/>
  <c r="D148"/>
  <c r="P141"/>
  <c r="K141"/>
  <c r="D141"/>
  <c r="P69"/>
  <c r="K69"/>
  <c r="D69"/>
  <c r="K25"/>
  <c r="P25"/>
  <c r="D25"/>
  <c r="K51" l="1"/>
  <c r="P51"/>
  <c r="D51"/>
  <c r="P181" l="1"/>
  <c r="P180" s="1"/>
  <c r="K181"/>
  <c r="K180" s="1"/>
  <c r="D181"/>
  <c r="D180" s="1"/>
  <c r="P155"/>
  <c r="P154" s="1"/>
  <c r="K155"/>
  <c r="K154" s="1"/>
  <c r="D155"/>
  <c r="D154" s="1"/>
  <c r="K97"/>
  <c r="P97"/>
  <c r="D97"/>
  <c r="P84"/>
  <c r="K84"/>
  <c r="D84"/>
  <c r="P80"/>
  <c r="K80"/>
  <c r="D80"/>
  <c r="K184" l="1"/>
  <c r="K183" s="1"/>
  <c r="P184"/>
  <c r="P183" s="1"/>
  <c r="D184"/>
  <c r="D183" s="1"/>
  <c r="D177"/>
  <c r="K175"/>
  <c r="P175"/>
  <c r="D175"/>
  <c r="K173"/>
  <c r="P173"/>
  <c r="D173"/>
  <c r="K171"/>
  <c r="P171"/>
  <c r="D171"/>
  <c r="K166"/>
  <c r="K165" s="1"/>
  <c r="K164" s="1"/>
  <c r="P166"/>
  <c r="P165" s="1"/>
  <c r="P164" s="1"/>
  <c r="D166"/>
  <c r="D165" s="1"/>
  <c r="D164" s="1"/>
  <c r="K162"/>
  <c r="P162"/>
  <c r="D162"/>
  <c r="K159"/>
  <c r="P159"/>
  <c r="D159"/>
  <c r="K152"/>
  <c r="K151" s="1"/>
  <c r="K150" s="1"/>
  <c r="P152"/>
  <c r="P151" s="1"/>
  <c r="P150" s="1"/>
  <c r="D152"/>
  <c r="D151" s="1"/>
  <c r="D150" s="1"/>
  <c r="K130"/>
  <c r="P130"/>
  <c r="D130"/>
  <c r="K127"/>
  <c r="P127"/>
  <c r="D127"/>
  <c r="K125"/>
  <c r="P125"/>
  <c r="D125"/>
  <c r="K120"/>
  <c r="P120"/>
  <c r="D120"/>
  <c r="K118"/>
  <c r="P118"/>
  <c r="K115"/>
  <c r="K114" s="1"/>
  <c r="P115"/>
  <c r="P114" s="1"/>
  <c r="D115"/>
  <c r="D114" s="1"/>
  <c r="K109"/>
  <c r="K108" s="1"/>
  <c r="P109"/>
  <c r="P108" s="1"/>
  <c r="D109"/>
  <c r="D108" s="1"/>
  <c r="K106"/>
  <c r="K105" s="1"/>
  <c r="K104" s="1"/>
  <c r="P106"/>
  <c r="P105" s="1"/>
  <c r="P104" s="1"/>
  <c r="D106"/>
  <c r="D105" s="1"/>
  <c r="D104" s="1"/>
  <c r="K102"/>
  <c r="K101" s="1"/>
  <c r="P102"/>
  <c r="P101" s="1"/>
  <c r="D102"/>
  <c r="D101" s="1"/>
  <c r="K96"/>
  <c r="P96"/>
  <c r="D96"/>
  <c r="K93"/>
  <c r="K92" s="1"/>
  <c r="P93"/>
  <c r="P92" s="1"/>
  <c r="D93"/>
  <c r="D92" s="1"/>
  <c r="K88"/>
  <c r="P88"/>
  <c r="D88"/>
  <c r="K86"/>
  <c r="P86"/>
  <c r="D86"/>
  <c r="K77"/>
  <c r="P77"/>
  <c r="D77"/>
  <c r="K74"/>
  <c r="P74"/>
  <c r="D74"/>
  <c r="K63"/>
  <c r="P63"/>
  <c r="D63"/>
  <c r="K61"/>
  <c r="P61"/>
  <c r="D61"/>
  <c r="D60" s="1"/>
  <c r="K57"/>
  <c r="K56" s="1"/>
  <c r="P57"/>
  <c r="P56" s="1"/>
  <c r="D57"/>
  <c r="D56" s="1"/>
  <c r="K50"/>
  <c r="P50"/>
  <c r="D50"/>
  <c r="K28"/>
  <c r="P28"/>
  <c r="D28"/>
  <c r="D24" s="1"/>
  <c r="K22"/>
  <c r="P22"/>
  <c r="D22"/>
  <c r="K20"/>
  <c r="P20"/>
  <c r="D20"/>
  <c r="K16"/>
  <c r="K15" s="1"/>
  <c r="P16"/>
  <c r="P15" s="1"/>
  <c r="D16"/>
  <c r="D15" s="1"/>
  <c r="K12"/>
  <c r="K11" s="1"/>
  <c r="P12"/>
  <c r="P11" s="1"/>
  <c r="D12"/>
  <c r="D11" s="1"/>
  <c r="K8"/>
  <c r="K7" s="1"/>
  <c r="P8"/>
  <c r="P7" s="1"/>
  <c r="D8"/>
  <c r="D7" s="1"/>
  <c r="K117" l="1"/>
  <c r="P117"/>
  <c r="D117"/>
  <c r="P113"/>
  <c r="K113"/>
  <c r="D19"/>
  <c r="D49"/>
  <c r="D73"/>
  <c r="P60"/>
  <c r="K60"/>
  <c r="P73"/>
  <c r="K73"/>
  <c r="K49"/>
  <c r="D158"/>
  <c r="D157" s="1"/>
  <c r="D170"/>
  <c r="D169" s="1"/>
  <c r="P49"/>
  <c r="K24"/>
  <c r="K19" s="1"/>
  <c r="P158"/>
  <c r="P157" s="1"/>
  <c r="P170"/>
  <c r="P169" s="1"/>
  <c r="K158"/>
  <c r="K157" s="1"/>
  <c r="K170"/>
  <c r="K169" s="1"/>
  <c r="P24"/>
  <c r="P19" s="1"/>
  <c r="D113" l="1"/>
  <c r="D59"/>
  <c r="P59"/>
  <c r="P6" s="1"/>
  <c r="K59"/>
  <c r="K6" s="1"/>
  <c r="D6" l="1"/>
</calcChain>
</file>

<file path=xl/sharedStrings.xml><?xml version="1.0" encoding="utf-8"?>
<sst xmlns="http://schemas.openxmlformats.org/spreadsheetml/2006/main" count="532" uniqueCount="209">
  <si>
    <t/>
  </si>
  <si>
    <t>Наименование</t>
  </si>
  <si>
    <t>ЦСР</t>
  </si>
  <si>
    <t>ВР</t>
  </si>
  <si>
    <t>ВСЕГО</t>
  </si>
  <si>
    <t>Развитие культуры</t>
  </si>
  <si>
    <t>10 0 00 00000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</si>
  <si>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</si>
  <si>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</si>
  <si>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</si>
  <si>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</si>
  <si>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</si>
  <si>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</si>
  <si>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Реализация молодежной политики и патриотического воспитания граждан</t>
  </si>
  <si>
    <t>11 0 00 00000</t>
  </si>
  <si>
    <t>Развитие физической культуры и спорта</t>
  </si>
  <si>
    <t>14 0 00 00000</t>
  </si>
  <si>
    <t>Обеспечивающая подпрограмма</t>
  </si>
  <si>
    <t>14 1 00 00000</t>
  </si>
  <si>
    <t>Расходы на обеспечение деятельности (оказание услуг) муниципальных учреждений</t>
  </si>
  <si>
    <t>14 1 00 22001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</si>
  <si>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</si>
  <si>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</si>
  <si>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</si>
  <si>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</si>
  <si>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Социальная поддержка граждан</t>
  </si>
  <si>
    <t>15 0 00 00000</t>
  </si>
  <si>
    <t>15 1 00 22001</t>
  </si>
  <si>
    <t>Поддержка социально ориентированных некоммерческих организаций</t>
  </si>
  <si>
    <t>15 2 00 10010</t>
  </si>
  <si>
    <t>Предоставление субсидий бюджетным, автономным учреждениям и иным некоммерческим организациям</t>
  </si>
  <si>
    <t>600</t>
  </si>
  <si>
    <t>Меры социальной поддержки отдельных категорий граждан</t>
  </si>
  <si>
    <t>15 3 00 00000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</si>
  <si>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</si>
  <si>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</si>
  <si>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</si>
  <si>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</si>
  <si>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</si>
  <si>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</si>
  <si>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</si>
  <si>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</si>
  <si>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Развитие транспортного комплекса</t>
  </si>
  <si>
    <t>18 0 00 00000</t>
  </si>
  <si>
    <t>18 1 00 00000</t>
  </si>
  <si>
    <t>18 1 00 22001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</si>
  <si>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</si>
  <si>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</si>
  <si>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</si>
  <si>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</si>
  <si>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</si>
  <si>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</si>
  <si>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</si>
  <si>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</si>
  <si>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</si>
  <si>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</si>
  <si>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</si>
  <si>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</si>
  <si>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</si>
  <si>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</si>
  <si>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</si>
  <si>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</si>
  <si>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</si>
  <si>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</si>
  <si>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Обеспечение жильем молодых семей (за счет средств МБ)</t>
  </si>
  <si>
    <t>20 3 00 S4001</t>
  </si>
  <si>
    <t>Межбюджетные трансферты</t>
  </si>
  <si>
    <t>500</t>
  </si>
  <si>
    <t>Переселение граждан из аварийного жилищного фонда (за счет средств МБ)</t>
  </si>
  <si>
    <t>20 3 00 S4003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</si>
  <si>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</si>
  <si>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</si>
  <si>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</si>
  <si>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</si>
  <si>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</si>
  <si>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</si>
  <si>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</si>
  <si>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</si>
  <si>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</si>
  <si>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</si>
  <si>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</si>
  <si>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</si>
  <si>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</si>
  <si>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</si>
  <si>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</si>
  <si>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</si>
  <si>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</si>
  <si>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</si>
  <si>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</si>
  <si>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</si>
  <si>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</si>
  <si>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</si>
  <si>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</si>
  <si>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</si>
  <si>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</si>
  <si>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</si>
  <si>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</si>
  <si>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</si>
  <si>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</si>
  <si>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</si>
  <si>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</si>
  <si>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</si>
  <si>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</si>
  <si>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</si>
  <si>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</si>
  <si>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</si>
  <si>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</si>
  <si>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</si>
  <si>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</si>
  <si>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</si>
  <si>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</si>
  <si>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</si>
  <si>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</si>
  <si>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</si>
  <si>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Прочие мероприятия по благоустройству</t>
  </si>
  <si>
    <t>23 2 00 10090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</si>
  <si>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</si>
  <si>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23 2 00 S2650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</si>
  <si>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</si>
  <si>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</si>
  <si>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</si>
  <si>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</si>
  <si>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</si>
  <si>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</si>
  <si>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</si>
  <si>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</si>
  <si>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</si>
  <si>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</si>
  <si>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</si>
  <si>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</si>
  <si>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</si>
  <si>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</si>
  <si>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</si>
  <si>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</si>
  <si>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</si>
  <si>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</si>
  <si>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</si>
  <si>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</si>
  <si>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</si>
  <si>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</si>
  <si>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</si>
  <si>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</si>
  <si>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</si>
  <si>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</si>
  <si>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</si>
  <si>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</si>
  <si>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</si>
  <si>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</si>
  <si>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</si>
  <si>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</si>
  <si>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</si>
  <si>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</si>
  <si>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</si>
  <si>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Переселение граждан из аварийного жилищного фонда</t>
  </si>
  <si>
    <t>20 3 00 1003 0</t>
  </si>
  <si>
    <t>20 3 00 L4970</t>
  </si>
  <si>
    <t>Реализация программ формирования современной городской среды</t>
  </si>
  <si>
    <t>Закупка товаров, работ и услуг для гос.нужд</t>
  </si>
  <si>
    <t>Ветеринарное обеспечение</t>
  </si>
  <si>
    <t>25 Т 00 00000</t>
  </si>
  <si>
    <t>25 Т 00 63360</t>
  </si>
  <si>
    <t>Совершенствование управления собственностью</t>
  </si>
  <si>
    <t>Совершенствование управления имуществом</t>
  </si>
  <si>
    <t>31 3 00 00000</t>
  </si>
  <si>
    <t>31 3 00 10010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</si>
  <si>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</si>
  <si>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Бюдж.инвестиции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</si>
  <si>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</si>
  <si>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</si>
  <si>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Реализация программ формирования современной городской среды (за счет МБ)</t>
  </si>
  <si>
    <t>10 1 00 00000</t>
  </si>
  <si>
    <t>11 1 00 00000</t>
  </si>
  <si>
    <t>Реализация мероприятий по обеспечению жильем молодых семей</t>
  </si>
  <si>
    <t>Рубли</t>
  </si>
  <si>
    <t>Профилактика правонарушений</t>
  </si>
  <si>
    <t xml:space="preserve">Повышение эффективности работы в сфере профилактики правонарушений </t>
  </si>
  <si>
    <t xml:space="preserve">Содействие развитию добровольных народных дружин в сфере охраны общественного порядка </t>
  </si>
  <si>
    <t xml:space="preserve">Социальное обеспечение и иные выплаты населению
</t>
  </si>
  <si>
    <t xml:space="preserve">Безопасность дорожного движения </t>
  </si>
  <si>
    <t>Организация профилактических мероприятий по пропаганде безопасности дорожного движения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</si>
  <si>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</si>
  <si>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Профилактика экстремизма и терроризма</t>
  </si>
  <si>
    <t>Приобретение, установка и обслуживание систем безопасности</t>
  </si>
  <si>
    <t>10 1 00 22001</t>
  </si>
  <si>
    <t>11 1 00 22001</t>
  </si>
  <si>
    <t>Сумма уточнений (+, -)</t>
  </si>
  <si>
    <t>23 2 00 10100</t>
  </si>
  <si>
    <t>Реализация мероприятий муниципальной программы формирования современной городской среды</t>
  </si>
  <si>
    <t>32 2 00 10060</t>
  </si>
  <si>
    <t>20 2 00 S4701</t>
  </si>
  <si>
    <t>17 0 00 00000</t>
  </si>
  <si>
    <t>17 1 00 00000</t>
  </si>
  <si>
    <t>17 1 00 10040</t>
  </si>
  <si>
    <t>17 2 00 00000</t>
  </si>
  <si>
    <t>17 2 00 10010</t>
  </si>
  <si>
    <t>17 4 00 00000</t>
  </si>
  <si>
    <t>17 4 00 10020</t>
  </si>
  <si>
    <t>20 2 00 10020</t>
  </si>
  <si>
    <t>20 2 00 64701</t>
  </si>
  <si>
    <t>23 2 F2 55550</t>
  </si>
  <si>
    <t>23 2 F2 Д5550</t>
  </si>
  <si>
    <t>20 2 00 10030</t>
  </si>
  <si>
    <t xml:space="preserve"> 2023 с уточнениями</t>
  </si>
  <si>
    <t>2022 год</t>
  </si>
  <si>
    <t>2023 год</t>
  </si>
  <si>
    <t>Распределение бюджетных ассигнований по целевым статьям и группам видов расходов на реализацию муниципальных программ на 2022 год и на плановый период 2023 и 2024 годов</t>
  </si>
  <si>
    <t>2024 год</t>
  </si>
  <si>
    <t>2022 год с уточнениями</t>
  </si>
  <si>
    <t>Приложение № 2
к решению городского Совета
от 26.08.2022 № IV - 60-2</t>
  </si>
</sst>
</file>

<file path=xl/styles.xml><?xml version="1.0" encoding="utf-8"?>
<styleSheet xmlns="http://schemas.openxmlformats.org/spreadsheetml/2006/main">
  <fonts count="15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0" fontId="2" fillId="0" borderId="1" xfId="0" applyFont="1" applyBorder="1">
      <alignment vertical="top" wrapText="1"/>
    </xf>
    <xf numFmtId="0" fontId="5" fillId="0" borderId="1" xfId="0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>
      <alignment vertical="top" wrapText="1"/>
    </xf>
    <xf numFmtId="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>
      <alignment vertical="top" wrapText="1"/>
    </xf>
    <xf numFmtId="0" fontId="7" fillId="0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>
      <alignment vertical="top" wrapText="1"/>
    </xf>
    <xf numFmtId="0" fontId="9" fillId="0" borderId="1" xfId="0" applyFont="1" applyBorder="1">
      <alignment vertical="top" wrapText="1"/>
    </xf>
    <xf numFmtId="0" fontId="11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8" fillId="3" borderId="1" xfId="0" applyFont="1" applyFill="1" applyBorder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8" fillId="2" borderId="1" xfId="0" applyFont="1" applyFill="1" applyBorder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5"/>
  <sheetViews>
    <sheetView tabSelected="1" view="pageBreakPreview" zoomScale="60" zoomScaleNormal="90" workbookViewId="0">
      <selection activeCell="J20" sqref="J20"/>
    </sheetView>
  </sheetViews>
  <sheetFormatPr defaultRowHeight="12.75" outlineLevelRow="1" outlineLevelCol="1"/>
  <cols>
    <col min="1" max="1" width="109.5" customWidth="1"/>
    <col min="2" max="2" width="17.6640625" customWidth="1"/>
    <col min="3" max="3" width="8.83203125" customWidth="1"/>
    <col min="4" max="5" width="17.1640625" hidden="1" customWidth="1" outlineLevel="1"/>
    <col min="6" max="6" width="17.1640625" hidden="1" customWidth="1" outlineLevel="1" collapsed="1"/>
    <col min="7" max="7" width="17.1640625" hidden="1" customWidth="1" outlineLevel="1"/>
    <col min="8" max="8" width="17.6640625" customWidth="1" collapsed="1"/>
    <col min="9" max="10" width="17.6640625" customWidth="1"/>
    <col min="11" max="12" width="17" hidden="1" customWidth="1" outlineLevel="1"/>
    <col min="13" max="13" width="17" customWidth="1" collapsed="1"/>
    <col min="14" max="15" width="17" customWidth="1" outlineLevel="1"/>
    <col min="16" max="16" width="17.33203125" customWidth="1"/>
    <col min="17" max="17" width="20.33203125" customWidth="1"/>
    <col min="18" max="18" width="16" customWidth="1"/>
    <col min="19" max="19" width="17.1640625" customWidth="1"/>
    <col min="20" max="20" width="19.6640625" customWidth="1"/>
  </cols>
  <sheetData>
    <row r="1" spans="1:20">
      <c r="A1" t="s">
        <v>0</v>
      </c>
    </row>
    <row r="2" spans="1:20" ht="57" customHeight="1">
      <c r="A2" s="57" t="s">
        <v>208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0" ht="27.75" customHeight="1">
      <c r="A3" s="58" t="s">
        <v>205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20" ht="13.7" customHeight="1">
      <c r="A4" s="59" t="s">
        <v>173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20" ht="28.9" customHeight="1">
      <c r="A5" s="1" t="s">
        <v>1</v>
      </c>
      <c r="B5" s="1" t="s">
        <v>2</v>
      </c>
      <c r="C5" s="1" t="s">
        <v>3</v>
      </c>
      <c r="D5" s="1" t="s">
        <v>203</v>
      </c>
      <c r="E5" s="56" t="s">
        <v>185</v>
      </c>
      <c r="F5" s="56" t="s">
        <v>203</v>
      </c>
      <c r="G5" s="56" t="s">
        <v>185</v>
      </c>
      <c r="H5" s="56" t="s">
        <v>203</v>
      </c>
      <c r="I5" s="56" t="s">
        <v>185</v>
      </c>
      <c r="J5" s="56" t="s">
        <v>207</v>
      </c>
      <c r="K5" s="1" t="s">
        <v>204</v>
      </c>
      <c r="L5" s="56" t="s">
        <v>185</v>
      </c>
      <c r="M5" s="56" t="s">
        <v>204</v>
      </c>
      <c r="N5" s="56" t="s">
        <v>185</v>
      </c>
      <c r="O5" s="56" t="s">
        <v>202</v>
      </c>
      <c r="P5" s="1" t="s">
        <v>206</v>
      </c>
    </row>
    <row r="6" spans="1:20" ht="13.15" customHeight="1">
      <c r="A6" s="2" t="s">
        <v>4</v>
      </c>
      <c r="B6" s="1" t="s">
        <v>0</v>
      </c>
      <c r="C6" s="1" t="s">
        <v>0</v>
      </c>
      <c r="D6" s="32">
        <f t="shared" ref="D6:P6" si="0">D7+D11+D15+D19+D49+D59+D104+D108+D113+D150+D157+D164+D169+D37</f>
        <v>389540592.65982544</v>
      </c>
      <c r="E6" s="32">
        <f t="shared" si="0"/>
        <v>448529633.71000004</v>
      </c>
      <c r="F6" s="32">
        <f>F7+F11+F15+F19+F49+F59+F104+F108+F113+F150+F157+F164+F169+F37</f>
        <v>838070226.36982548</v>
      </c>
      <c r="G6" s="32">
        <f>G7+G11+G15+G19+G49+G59+G104+G108+G113+G150+G157+G164+G169+G37</f>
        <v>15142087.659999998</v>
      </c>
      <c r="H6" s="32">
        <f>H7+H11+H15+H19+H49+H59+H104+H108+H113+H150+H157+H164+H169+H37</f>
        <v>853212314.02982557</v>
      </c>
      <c r="I6" s="32">
        <f>I7+I11+I15+I19+I49+I59+I104+I108+I113+I150+I157+I164+I169+I37</f>
        <v>15719939.66</v>
      </c>
      <c r="J6" s="32">
        <f>J7+J11+J15+J19+J49+J59+J104+J108+J113+J150+J157+J164+J169+J37</f>
        <v>868932253.68982565</v>
      </c>
      <c r="K6" s="32">
        <f t="shared" si="0"/>
        <v>322043774.99217528</v>
      </c>
      <c r="L6" s="32">
        <f t="shared" si="0"/>
        <v>2354298.17</v>
      </c>
      <c r="M6" s="32">
        <f t="shared" si="0"/>
        <v>324398073.1621753</v>
      </c>
      <c r="N6" s="32">
        <f t="shared" si="0"/>
        <v>-1471436.36</v>
      </c>
      <c r="O6" s="32">
        <f t="shared" si="0"/>
        <v>322926636.80217528</v>
      </c>
      <c r="P6" s="32">
        <f t="shared" si="0"/>
        <v>325524683.81769818</v>
      </c>
    </row>
    <row r="7" spans="1:20" ht="14.45" customHeight="1">
      <c r="A7" s="38" t="s">
        <v>5</v>
      </c>
      <c r="B7" s="4" t="s">
        <v>6</v>
      </c>
      <c r="C7" s="4" t="s">
        <v>0</v>
      </c>
      <c r="D7" s="47">
        <f t="shared" ref="D7:J9" si="1">D8</f>
        <v>19000830.789999999</v>
      </c>
      <c r="E7" s="47">
        <f t="shared" si="1"/>
        <v>0</v>
      </c>
      <c r="F7" s="47">
        <f t="shared" si="1"/>
        <v>19000830.789999999</v>
      </c>
      <c r="G7" s="47">
        <f t="shared" si="1"/>
        <v>7000000</v>
      </c>
      <c r="H7" s="47">
        <f t="shared" si="1"/>
        <v>26000830.789999999</v>
      </c>
      <c r="I7" s="47">
        <f t="shared" si="1"/>
        <v>1560458.9800000002</v>
      </c>
      <c r="J7" s="47">
        <f t="shared" si="1"/>
        <v>27561289.77</v>
      </c>
      <c r="K7" s="5">
        <f t="shared" ref="K7:P7" si="2">K8</f>
        <v>20307398.990000002</v>
      </c>
      <c r="L7" s="5">
        <f t="shared" si="2"/>
        <v>0</v>
      </c>
      <c r="M7" s="5">
        <f t="shared" si="2"/>
        <v>20307398.990000002</v>
      </c>
      <c r="N7" s="5">
        <f t="shared" si="2"/>
        <v>0</v>
      </c>
      <c r="O7" s="5">
        <f t="shared" si="2"/>
        <v>20307398.990000002</v>
      </c>
      <c r="P7" s="5">
        <f t="shared" si="2"/>
        <v>20621524.190000001</v>
      </c>
    </row>
    <row r="8" spans="1:20">
      <c r="A8" s="25" t="s">
        <v>17</v>
      </c>
      <c r="B8" s="4" t="s">
        <v>170</v>
      </c>
      <c r="C8" s="4" t="s">
        <v>0</v>
      </c>
      <c r="D8" s="5">
        <f t="shared" si="1"/>
        <v>19000830.789999999</v>
      </c>
      <c r="E8" s="5">
        <f t="shared" si="1"/>
        <v>0</v>
      </c>
      <c r="F8" s="5">
        <f t="shared" si="1"/>
        <v>19000830.789999999</v>
      </c>
      <c r="G8" s="5">
        <f t="shared" si="1"/>
        <v>7000000</v>
      </c>
      <c r="H8" s="5">
        <f t="shared" si="1"/>
        <v>26000830.789999999</v>
      </c>
      <c r="I8" s="5">
        <f t="shared" si="1"/>
        <v>1560458.9800000002</v>
      </c>
      <c r="J8" s="5">
        <f t="shared" si="1"/>
        <v>27561289.77</v>
      </c>
      <c r="K8" s="5">
        <f t="shared" ref="K8:P9" si="3">K9</f>
        <v>20307398.990000002</v>
      </c>
      <c r="L8" s="5">
        <f t="shared" si="3"/>
        <v>0</v>
      </c>
      <c r="M8" s="5">
        <f t="shared" si="3"/>
        <v>20307398.990000002</v>
      </c>
      <c r="N8" s="5">
        <f t="shared" si="3"/>
        <v>0</v>
      </c>
      <c r="O8" s="5">
        <f t="shared" si="3"/>
        <v>20307398.990000002</v>
      </c>
      <c r="P8" s="5">
        <f t="shared" si="3"/>
        <v>20621524.190000001</v>
      </c>
    </row>
    <row r="9" spans="1:20" ht="13.5">
      <c r="A9" s="26" t="s">
        <v>19</v>
      </c>
      <c r="B9" s="7" t="s">
        <v>183</v>
      </c>
      <c r="C9" s="7" t="s">
        <v>0</v>
      </c>
      <c r="D9" s="8">
        <f t="shared" si="1"/>
        <v>19000830.789999999</v>
      </c>
      <c r="E9" s="8">
        <f t="shared" si="1"/>
        <v>0</v>
      </c>
      <c r="F9" s="8">
        <f t="shared" si="1"/>
        <v>19000830.789999999</v>
      </c>
      <c r="G9" s="8">
        <f t="shared" si="1"/>
        <v>7000000</v>
      </c>
      <c r="H9" s="8">
        <f t="shared" si="1"/>
        <v>26000830.789999999</v>
      </c>
      <c r="I9" s="8">
        <f t="shared" si="1"/>
        <v>1560458.9800000002</v>
      </c>
      <c r="J9" s="8">
        <f t="shared" si="1"/>
        <v>27561289.77</v>
      </c>
      <c r="K9" s="8">
        <f t="shared" si="3"/>
        <v>20307398.990000002</v>
      </c>
      <c r="L9" s="8">
        <f t="shared" si="3"/>
        <v>0</v>
      </c>
      <c r="M9" s="8">
        <f t="shared" si="3"/>
        <v>20307398.990000002</v>
      </c>
      <c r="N9" s="8">
        <f t="shared" si="3"/>
        <v>0</v>
      </c>
      <c r="O9" s="8">
        <f t="shared" si="3"/>
        <v>20307398.990000002</v>
      </c>
      <c r="P9" s="8">
        <f t="shared" si="3"/>
        <v>20621524.190000001</v>
      </c>
      <c r="R9" s="52"/>
      <c r="S9" s="52"/>
      <c r="T9" s="52"/>
    </row>
    <row r="10" spans="1:20" ht="14.45" customHeight="1">
      <c r="A10" s="27" t="s">
        <v>30</v>
      </c>
      <c r="B10" s="22" t="s">
        <v>183</v>
      </c>
      <c r="C10" s="33">
        <v>600</v>
      </c>
      <c r="D10" s="28">
        <v>19000830.789999999</v>
      </c>
      <c r="E10" s="28">
        <v>0</v>
      </c>
      <c r="F10" s="28">
        <f>D10+E10</f>
        <v>19000830.789999999</v>
      </c>
      <c r="G10" s="28">
        <v>7000000</v>
      </c>
      <c r="H10" s="28">
        <f>F10+G10</f>
        <v>26000830.789999999</v>
      </c>
      <c r="I10" s="28">
        <f>2507227.2-946768.22</f>
        <v>1560458.9800000002</v>
      </c>
      <c r="J10" s="28">
        <f>H10+I10</f>
        <v>27561289.77</v>
      </c>
      <c r="K10" s="28">
        <v>20307398.990000002</v>
      </c>
      <c r="L10" s="28">
        <v>0</v>
      </c>
      <c r="M10" s="28">
        <f>K10+L10</f>
        <v>20307398.990000002</v>
      </c>
      <c r="N10" s="28">
        <v>0</v>
      </c>
      <c r="O10" s="28">
        <f>M10+N10</f>
        <v>20307398.990000002</v>
      </c>
      <c r="P10" s="28">
        <v>20621524.190000001</v>
      </c>
      <c r="Q10" s="52"/>
      <c r="R10" s="52"/>
      <c r="S10" s="52"/>
      <c r="T10" s="52"/>
    </row>
    <row r="11" spans="1:20">
      <c r="A11" s="38" t="s">
        <v>13</v>
      </c>
      <c r="B11" s="4" t="s">
        <v>14</v>
      </c>
      <c r="C11" s="34" t="s">
        <v>0</v>
      </c>
      <c r="D11" s="47">
        <f t="shared" ref="D11:J13" si="4">D12</f>
        <v>3042387.4798254715</v>
      </c>
      <c r="E11" s="47">
        <f t="shared" si="4"/>
        <v>0</v>
      </c>
      <c r="F11" s="47">
        <f t="shared" si="4"/>
        <v>3042387.4798254715</v>
      </c>
      <c r="G11" s="47">
        <f t="shared" si="4"/>
        <v>0</v>
      </c>
      <c r="H11" s="47">
        <f t="shared" si="4"/>
        <v>3042387.4798254715</v>
      </c>
      <c r="I11" s="47">
        <f t="shared" si="4"/>
        <v>-12467</v>
      </c>
      <c r="J11" s="47">
        <f t="shared" si="4"/>
        <v>3029920.4798254715</v>
      </c>
      <c r="K11" s="5">
        <f t="shared" ref="K11:P11" si="5">K12</f>
        <v>3103766.1921753325</v>
      </c>
      <c r="L11" s="5">
        <f t="shared" si="5"/>
        <v>0</v>
      </c>
      <c r="M11" s="5">
        <f t="shared" si="5"/>
        <v>3103766.1921753325</v>
      </c>
      <c r="N11" s="5">
        <f t="shared" si="5"/>
        <v>0</v>
      </c>
      <c r="O11" s="5">
        <f t="shared" si="5"/>
        <v>3103766.1921753325</v>
      </c>
      <c r="P11" s="5">
        <f t="shared" si="5"/>
        <v>3179879.4776981925</v>
      </c>
      <c r="Q11" s="52"/>
      <c r="S11" s="52"/>
      <c r="T11" s="52"/>
    </row>
    <row r="12" spans="1:20">
      <c r="A12" s="25" t="s">
        <v>17</v>
      </c>
      <c r="B12" s="4" t="s">
        <v>171</v>
      </c>
      <c r="C12" s="34" t="s">
        <v>0</v>
      </c>
      <c r="D12" s="47">
        <f t="shared" si="4"/>
        <v>3042387.4798254715</v>
      </c>
      <c r="E12" s="47">
        <f t="shared" si="4"/>
        <v>0</v>
      </c>
      <c r="F12" s="47">
        <f t="shared" si="4"/>
        <v>3042387.4798254715</v>
      </c>
      <c r="G12" s="47">
        <f t="shared" si="4"/>
        <v>0</v>
      </c>
      <c r="H12" s="47">
        <f t="shared" si="4"/>
        <v>3042387.4798254715</v>
      </c>
      <c r="I12" s="47">
        <f t="shared" si="4"/>
        <v>-12467</v>
      </c>
      <c r="J12" s="47">
        <f t="shared" si="4"/>
        <v>3029920.4798254715</v>
      </c>
      <c r="K12" s="5">
        <f t="shared" ref="K12:P13" si="6">K13</f>
        <v>3103766.1921753325</v>
      </c>
      <c r="L12" s="5">
        <f t="shared" si="6"/>
        <v>0</v>
      </c>
      <c r="M12" s="5">
        <f t="shared" si="6"/>
        <v>3103766.1921753325</v>
      </c>
      <c r="N12" s="5">
        <f t="shared" si="6"/>
        <v>0</v>
      </c>
      <c r="O12" s="5">
        <f t="shared" si="6"/>
        <v>3103766.1921753325</v>
      </c>
      <c r="P12" s="5">
        <f t="shared" si="6"/>
        <v>3179879.4776981925</v>
      </c>
      <c r="R12" s="52"/>
      <c r="S12" s="52"/>
      <c r="T12" s="52"/>
    </row>
    <row r="13" spans="1:20" ht="13.5">
      <c r="A13" s="26" t="s">
        <v>19</v>
      </c>
      <c r="B13" s="7" t="s">
        <v>184</v>
      </c>
      <c r="C13" s="35" t="s">
        <v>0</v>
      </c>
      <c r="D13" s="48">
        <f t="shared" si="4"/>
        <v>3042387.4798254715</v>
      </c>
      <c r="E13" s="48">
        <f t="shared" si="4"/>
        <v>0</v>
      </c>
      <c r="F13" s="48">
        <f t="shared" si="4"/>
        <v>3042387.4798254715</v>
      </c>
      <c r="G13" s="48">
        <f t="shared" si="4"/>
        <v>0</v>
      </c>
      <c r="H13" s="48">
        <f t="shared" si="4"/>
        <v>3042387.4798254715</v>
      </c>
      <c r="I13" s="48">
        <f t="shared" si="4"/>
        <v>-12467</v>
      </c>
      <c r="J13" s="48">
        <f t="shared" si="4"/>
        <v>3029920.4798254715</v>
      </c>
      <c r="K13" s="8">
        <f t="shared" si="6"/>
        <v>3103766.1921753325</v>
      </c>
      <c r="L13" s="8">
        <f t="shared" si="6"/>
        <v>0</v>
      </c>
      <c r="M13" s="8">
        <f t="shared" si="6"/>
        <v>3103766.1921753325</v>
      </c>
      <c r="N13" s="8">
        <f t="shared" si="6"/>
        <v>0</v>
      </c>
      <c r="O13" s="8">
        <f t="shared" si="6"/>
        <v>3103766.1921753325</v>
      </c>
      <c r="P13" s="8">
        <f t="shared" si="6"/>
        <v>3179879.4776981925</v>
      </c>
      <c r="R13" s="52"/>
      <c r="S13" s="52"/>
      <c r="T13" s="52"/>
    </row>
    <row r="14" spans="1:20" ht="14.45" customHeight="1">
      <c r="A14" s="27" t="s">
        <v>30</v>
      </c>
      <c r="B14" s="22" t="s">
        <v>184</v>
      </c>
      <c r="C14" s="33">
        <v>600</v>
      </c>
      <c r="D14" s="28">
        <v>3042387.4798254715</v>
      </c>
      <c r="E14" s="28">
        <v>0</v>
      </c>
      <c r="F14" s="28">
        <f>D14+E14</f>
        <v>3042387.4798254715</v>
      </c>
      <c r="G14" s="28">
        <v>0</v>
      </c>
      <c r="H14" s="28">
        <f>F14+G14</f>
        <v>3042387.4798254715</v>
      </c>
      <c r="I14" s="28">
        <v>-12467</v>
      </c>
      <c r="J14" s="28">
        <f>H14+I14</f>
        <v>3029920.4798254715</v>
      </c>
      <c r="K14" s="28">
        <v>3103766.1921753325</v>
      </c>
      <c r="L14" s="28">
        <v>0</v>
      </c>
      <c r="M14" s="28">
        <f>K14+L14</f>
        <v>3103766.1921753325</v>
      </c>
      <c r="N14" s="28">
        <v>0</v>
      </c>
      <c r="O14" s="28">
        <f>M14+N14</f>
        <v>3103766.1921753325</v>
      </c>
      <c r="P14" s="28">
        <v>3179879.4776981925</v>
      </c>
      <c r="R14" s="52"/>
      <c r="S14" s="52"/>
      <c r="T14" s="52"/>
    </row>
    <row r="15" spans="1:20" ht="14.45" customHeight="1">
      <c r="A15" s="38" t="s">
        <v>15</v>
      </c>
      <c r="B15" s="4" t="s">
        <v>16</v>
      </c>
      <c r="C15" s="34" t="s">
        <v>0</v>
      </c>
      <c r="D15" s="47">
        <f t="shared" ref="D15:J17" si="7">D16</f>
        <v>45622096.439999998</v>
      </c>
      <c r="E15" s="47">
        <f t="shared" si="7"/>
        <v>0</v>
      </c>
      <c r="F15" s="47">
        <f t="shared" si="7"/>
        <v>45622096.439999998</v>
      </c>
      <c r="G15" s="47">
        <f t="shared" si="7"/>
        <v>0</v>
      </c>
      <c r="H15" s="47">
        <f t="shared" si="7"/>
        <v>45622096.439999998</v>
      </c>
      <c r="I15" s="47">
        <f t="shared" si="7"/>
        <v>-19467.95</v>
      </c>
      <c r="J15" s="47">
        <f t="shared" si="7"/>
        <v>45602628.489999995</v>
      </c>
      <c r="K15" s="5">
        <f t="shared" ref="K15:P15" si="8">K16</f>
        <v>42374136.969999999</v>
      </c>
      <c r="L15" s="5">
        <f t="shared" si="8"/>
        <v>0</v>
      </c>
      <c r="M15" s="5">
        <f t="shared" si="8"/>
        <v>42374136.969999999</v>
      </c>
      <c r="N15" s="5">
        <f t="shared" si="8"/>
        <v>0</v>
      </c>
      <c r="O15" s="5">
        <f t="shared" si="8"/>
        <v>42374136.969999999</v>
      </c>
      <c r="P15" s="5">
        <f t="shared" si="8"/>
        <v>43826403.630000003</v>
      </c>
    </row>
    <row r="16" spans="1:20" ht="14.45" customHeight="1">
      <c r="A16" s="25" t="s">
        <v>17</v>
      </c>
      <c r="B16" s="4" t="s">
        <v>18</v>
      </c>
      <c r="C16" s="34" t="s">
        <v>0</v>
      </c>
      <c r="D16" s="47">
        <f t="shared" si="7"/>
        <v>45622096.439999998</v>
      </c>
      <c r="E16" s="47">
        <f t="shared" si="7"/>
        <v>0</v>
      </c>
      <c r="F16" s="47">
        <f t="shared" si="7"/>
        <v>45622096.439999998</v>
      </c>
      <c r="G16" s="47">
        <f t="shared" si="7"/>
        <v>0</v>
      </c>
      <c r="H16" s="47">
        <f t="shared" si="7"/>
        <v>45622096.439999998</v>
      </c>
      <c r="I16" s="47">
        <f t="shared" si="7"/>
        <v>-19467.95</v>
      </c>
      <c r="J16" s="47">
        <f t="shared" si="7"/>
        <v>45602628.489999995</v>
      </c>
      <c r="K16" s="5">
        <f t="shared" ref="K16:P17" si="9">K17</f>
        <v>42374136.969999999</v>
      </c>
      <c r="L16" s="5">
        <f t="shared" si="9"/>
        <v>0</v>
      </c>
      <c r="M16" s="5">
        <f t="shared" si="9"/>
        <v>42374136.969999999</v>
      </c>
      <c r="N16" s="5">
        <f t="shared" si="9"/>
        <v>0</v>
      </c>
      <c r="O16" s="5">
        <f t="shared" si="9"/>
        <v>42374136.969999999</v>
      </c>
      <c r="P16" s="5">
        <f t="shared" si="9"/>
        <v>43826403.630000003</v>
      </c>
      <c r="R16" s="52"/>
      <c r="S16" s="52"/>
      <c r="T16" s="52"/>
    </row>
    <row r="17" spans="1:20" ht="13.5">
      <c r="A17" s="26" t="s">
        <v>19</v>
      </c>
      <c r="B17" s="7" t="s">
        <v>20</v>
      </c>
      <c r="C17" s="35" t="s">
        <v>0</v>
      </c>
      <c r="D17" s="48">
        <f t="shared" si="7"/>
        <v>45622096.439999998</v>
      </c>
      <c r="E17" s="48">
        <f t="shared" si="7"/>
        <v>0</v>
      </c>
      <c r="F17" s="48">
        <f t="shared" si="7"/>
        <v>45622096.439999998</v>
      </c>
      <c r="G17" s="48">
        <f t="shared" si="7"/>
        <v>0</v>
      </c>
      <c r="H17" s="48">
        <f t="shared" si="7"/>
        <v>45622096.439999998</v>
      </c>
      <c r="I17" s="48">
        <f t="shared" si="7"/>
        <v>-19467.95</v>
      </c>
      <c r="J17" s="48">
        <f t="shared" si="7"/>
        <v>45602628.489999995</v>
      </c>
      <c r="K17" s="8">
        <f t="shared" si="9"/>
        <v>42374136.969999999</v>
      </c>
      <c r="L17" s="8">
        <f t="shared" si="9"/>
        <v>0</v>
      </c>
      <c r="M17" s="8">
        <f t="shared" si="9"/>
        <v>42374136.969999999</v>
      </c>
      <c r="N17" s="8">
        <f t="shared" si="9"/>
        <v>0</v>
      </c>
      <c r="O17" s="8">
        <f t="shared" si="9"/>
        <v>42374136.969999999</v>
      </c>
      <c r="P17" s="8">
        <f t="shared" si="9"/>
        <v>43826403.630000003</v>
      </c>
      <c r="R17" s="52"/>
      <c r="S17" s="52"/>
      <c r="T17" s="52"/>
    </row>
    <row r="18" spans="1:20" ht="14.45" customHeight="1">
      <c r="A18" s="27" t="s">
        <v>30</v>
      </c>
      <c r="B18" s="10" t="s">
        <v>20</v>
      </c>
      <c r="C18" s="33">
        <v>600</v>
      </c>
      <c r="D18" s="28">
        <v>45622096.439999998</v>
      </c>
      <c r="E18" s="28">
        <v>0</v>
      </c>
      <c r="F18" s="28">
        <f>D18+E18</f>
        <v>45622096.439999998</v>
      </c>
      <c r="G18" s="28">
        <v>0</v>
      </c>
      <c r="H18" s="28">
        <f>F18+G18</f>
        <v>45622096.439999998</v>
      </c>
      <c r="I18" s="28">
        <v>-19467.95</v>
      </c>
      <c r="J18" s="28">
        <f>H18+I18</f>
        <v>45602628.489999995</v>
      </c>
      <c r="K18" s="28">
        <v>42374136.969999999</v>
      </c>
      <c r="L18" s="28">
        <v>0</v>
      </c>
      <c r="M18" s="28">
        <f>K18+L18</f>
        <v>42374136.969999999</v>
      </c>
      <c r="N18" s="28">
        <v>0</v>
      </c>
      <c r="O18" s="28">
        <f>M18+N18</f>
        <v>42374136.969999999</v>
      </c>
      <c r="P18" s="28">
        <v>43826403.630000003</v>
      </c>
      <c r="R18" s="52"/>
      <c r="S18" s="52"/>
      <c r="T18" s="52"/>
    </row>
    <row r="19" spans="1:20" ht="14.45" customHeight="1">
      <c r="A19" s="38" t="s">
        <v>25</v>
      </c>
      <c r="B19" s="4" t="s">
        <v>26</v>
      </c>
      <c r="C19" s="34" t="s">
        <v>0</v>
      </c>
      <c r="D19" s="47">
        <f t="shared" ref="D19:P19" si="10">D20+D22+D24</f>
        <v>8986526</v>
      </c>
      <c r="E19" s="47">
        <f t="shared" si="10"/>
        <v>2402580</v>
      </c>
      <c r="F19" s="47">
        <f t="shared" si="10"/>
        <v>11389106</v>
      </c>
      <c r="G19" s="47">
        <f t="shared" ref="G19:H19" si="11">G20+G22+G24</f>
        <v>0</v>
      </c>
      <c r="H19" s="47">
        <f t="shared" si="11"/>
        <v>11389106</v>
      </c>
      <c r="I19" s="47">
        <f t="shared" ref="I19:J19" si="12">I20+I22+I24</f>
        <v>167534</v>
      </c>
      <c r="J19" s="47">
        <f t="shared" si="12"/>
        <v>11556640</v>
      </c>
      <c r="K19" s="5">
        <f t="shared" si="10"/>
        <v>9211122</v>
      </c>
      <c r="L19" s="5">
        <f t="shared" si="10"/>
        <v>0</v>
      </c>
      <c r="M19" s="5">
        <f t="shared" si="10"/>
        <v>9211122</v>
      </c>
      <c r="N19" s="5">
        <f t="shared" ref="N19:O19" si="13">N20+N22+N24</f>
        <v>0</v>
      </c>
      <c r="O19" s="5">
        <f t="shared" si="13"/>
        <v>9211122</v>
      </c>
      <c r="P19" s="5">
        <f t="shared" si="10"/>
        <v>9211122</v>
      </c>
      <c r="R19" s="52"/>
      <c r="S19" s="52"/>
      <c r="T19" s="52"/>
    </row>
    <row r="20" spans="1:20" ht="13.5">
      <c r="A20" s="6" t="s">
        <v>19</v>
      </c>
      <c r="B20" s="7" t="s">
        <v>27</v>
      </c>
      <c r="C20" s="35" t="s">
        <v>0</v>
      </c>
      <c r="D20" s="48">
        <f t="shared" ref="D20:J20" si="14">D21</f>
        <v>350000</v>
      </c>
      <c r="E20" s="48">
        <f t="shared" si="14"/>
        <v>0</v>
      </c>
      <c r="F20" s="48">
        <f t="shared" si="14"/>
        <v>350000</v>
      </c>
      <c r="G20" s="48">
        <f t="shared" si="14"/>
        <v>0</v>
      </c>
      <c r="H20" s="48">
        <f t="shared" si="14"/>
        <v>350000</v>
      </c>
      <c r="I20" s="48">
        <f t="shared" si="14"/>
        <v>0</v>
      </c>
      <c r="J20" s="48">
        <f t="shared" si="14"/>
        <v>350000</v>
      </c>
      <c r="K20" s="8">
        <f t="shared" ref="K20:P20" si="15">K21</f>
        <v>362000</v>
      </c>
      <c r="L20" s="8">
        <f t="shared" si="15"/>
        <v>0</v>
      </c>
      <c r="M20" s="8">
        <f t="shared" si="15"/>
        <v>362000</v>
      </c>
      <c r="N20" s="8">
        <f t="shared" si="15"/>
        <v>0</v>
      </c>
      <c r="O20" s="8">
        <f t="shared" si="15"/>
        <v>362000</v>
      </c>
      <c r="P20" s="8">
        <f t="shared" si="15"/>
        <v>362000</v>
      </c>
      <c r="R20" s="52"/>
      <c r="S20" s="52"/>
      <c r="T20" s="52"/>
    </row>
    <row r="21" spans="1:20">
      <c r="A21" s="9" t="s">
        <v>9</v>
      </c>
      <c r="B21" s="10" t="s">
        <v>27</v>
      </c>
      <c r="C21" s="33" t="s">
        <v>10</v>
      </c>
      <c r="D21" s="29">
        <v>350000</v>
      </c>
      <c r="E21" s="29">
        <v>0</v>
      </c>
      <c r="F21" s="29">
        <f>D21+E21</f>
        <v>350000</v>
      </c>
      <c r="G21" s="29">
        <v>0</v>
      </c>
      <c r="H21" s="29">
        <f>F21+G21</f>
        <v>350000</v>
      </c>
      <c r="I21" s="29">
        <v>0</v>
      </c>
      <c r="J21" s="29">
        <f>H21+I21</f>
        <v>350000</v>
      </c>
      <c r="K21" s="11">
        <v>362000</v>
      </c>
      <c r="L21" s="11">
        <v>0</v>
      </c>
      <c r="M21" s="11">
        <f>K21+L21</f>
        <v>362000</v>
      </c>
      <c r="N21" s="11">
        <v>0</v>
      </c>
      <c r="O21" s="11">
        <f>M21+N21</f>
        <v>362000</v>
      </c>
      <c r="P21" s="11">
        <v>362000</v>
      </c>
      <c r="R21" s="52"/>
      <c r="S21" s="52"/>
      <c r="T21" s="52"/>
    </row>
    <row r="22" spans="1:20" ht="13.5">
      <c r="A22" s="6" t="s">
        <v>28</v>
      </c>
      <c r="B22" s="7" t="s">
        <v>29</v>
      </c>
      <c r="C22" s="35" t="s">
        <v>0</v>
      </c>
      <c r="D22" s="48">
        <f t="shared" ref="D22:J22" si="16">D23</f>
        <v>2000000</v>
      </c>
      <c r="E22" s="48">
        <f t="shared" si="16"/>
        <v>0</v>
      </c>
      <c r="F22" s="48">
        <f t="shared" si="16"/>
        <v>2000000</v>
      </c>
      <c r="G22" s="48">
        <f t="shared" si="16"/>
        <v>-39520.160000000003</v>
      </c>
      <c r="H22" s="48">
        <f t="shared" si="16"/>
        <v>1960479.84</v>
      </c>
      <c r="I22" s="48">
        <f t="shared" si="16"/>
        <v>0</v>
      </c>
      <c r="J22" s="48">
        <f t="shared" si="16"/>
        <v>1960479.84</v>
      </c>
      <c r="K22" s="8">
        <f t="shared" ref="K22:P22" si="17">K23</f>
        <v>2000000</v>
      </c>
      <c r="L22" s="8">
        <f t="shared" si="17"/>
        <v>0</v>
      </c>
      <c r="M22" s="8">
        <f t="shared" si="17"/>
        <v>2000000</v>
      </c>
      <c r="N22" s="8">
        <f t="shared" si="17"/>
        <v>0</v>
      </c>
      <c r="O22" s="8">
        <f t="shared" si="17"/>
        <v>2000000</v>
      </c>
      <c r="P22" s="8">
        <f t="shared" si="17"/>
        <v>2000000</v>
      </c>
      <c r="R22" s="52"/>
      <c r="S22" s="52"/>
      <c r="T22" s="52"/>
    </row>
    <row r="23" spans="1:20">
      <c r="A23" s="9" t="s">
        <v>30</v>
      </c>
      <c r="B23" s="10" t="s">
        <v>29</v>
      </c>
      <c r="C23" s="33" t="s">
        <v>31</v>
      </c>
      <c r="D23" s="29">
        <v>2000000</v>
      </c>
      <c r="E23" s="29">
        <v>0</v>
      </c>
      <c r="F23" s="29">
        <f>D23+E23</f>
        <v>2000000</v>
      </c>
      <c r="G23" s="29">
        <v>-39520.160000000003</v>
      </c>
      <c r="H23" s="29">
        <f>F23+G23</f>
        <v>1960479.84</v>
      </c>
      <c r="I23" s="29">
        <v>0</v>
      </c>
      <c r="J23" s="29">
        <f>H23+I23</f>
        <v>1960479.84</v>
      </c>
      <c r="K23" s="11">
        <v>2000000</v>
      </c>
      <c r="L23" s="11">
        <v>0</v>
      </c>
      <c r="M23" s="11">
        <f>K23+L23</f>
        <v>2000000</v>
      </c>
      <c r="N23" s="11">
        <v>0</v>
      </c>
      <c r="O23" s="11">
        <f>M23+N23</f>
        <v>2000000</v>
      </c>
      <c r="P23" s="11">
        <v>2000000</v>
      </c>
      <c r="R23" s="52"/>
      <c r="S23" s="52"/>
      <c r="T23" s="52"/>
    </row>
    <row r="24" spans="1:20">
      <c r="A24" s="3" t="s">
        <v>32</v>
      </c>
      <c r="B24" s="4" t="s">
        <v>33</v>
      </c>
      <c r="C24" s="34" t="s">
        <v>0</v>
      </c>
      <c r="D24" s="47">
        <f t="shared" ref="D24:P24" si="18">D25+D28+D31+D33</f>
        <v>6636526</v>
      </c>
      <c r="E24" s="47">
        <f t="shared" si="18"/>
        <v>2402580</v>
      </c>
      <c r="F24" s="47">
        <f t="shared" si="18"/>
        <v>9039106</v>
      </c>
      <c r="G24" s="47">
        <f t="shared" ref="G24:H24" si="19">G25+G28+G31+G33</f>
        <v>39520.160000000003</v>
      </c>
      <c r="H24" s="47">
        <f t="shared" si="19"/>
        <v>9078626.1600000001</v>
      </c>
      <c r="I24" s="47">
        <f t="shared" ref="I24:J24" si="20">I25+I28+I31+I33</f>
        <v>167534</v>
      </c>
      <c r="J24" s="47">
        <f t="shared" si="20"/>
        <v>9246160.1600000001</v>
      </c>
      <c r="K24" s="5">
        <f t="shared" si="18"/>
        <v>6849122</v>
      </c>
      <c r="L24" s="5">
        <f t="shared" si="18"/>
        <v>0</v>
      </c>
      <c r="M24" s="5">
        <f t="shared" si="18"/>
        <v>6849122</v>
      </c>
      <c r="N24" s="5">
        <f t="shared" ref="N24:O24" si="21">N25+N28+N31+N33</f>
        <v>0</v>
      </c>
      <c r="O24" s="5">
        <f t="shared" si="21"/>
        <v>6849122</v>
      </c>
      <c r="P24" s="5">
        <f t="shared" si="18"/>
        <v>6849122</v>
      </c>
      <c r="R24" s="52"/>
      <c r="S24" s="52"/>
      <c r="T24" s="52"/>
    </row>
    <row r="25" spans="1:20" ht="13.5">
      <c r="A25" s="6" t="s">
        <v>34</v>
      </c>
      <c r="B25" s="7" t="s">
        <v>35</v>
      </c>
      <c r="C25" s="35" t="s">
        <v>0</v>
      </c>
      <c r="D25" s="48">
        <f t="shared" ref="D25:J25" si="22">D26+D27</f>
        <v>375000</v>
      </c>
      <c r="E25" s="48">
        <f t="shared" si="22"/>
        <v>1472580</v>
      </c>
      <c r="F25" s="48">
        <f t="shared" si="22"/>
        <v>1847580</v>
      </c>
      <c r="G25" s="48">
        <f t="shared" si="22"/>
        <v>0</v>
      </c>
      <c r="H25" s="48">
        <f t="shared" si="22"/>
        <v>1847580</v>
      </c>
      <c r="I25" s="48">
        <f t="shared" si="22"/>
        <v>0</v>
      </c>
      <c r="J25" s="48">
        <f t="shared" si="22"/>
        <v>1847580</v>
      </c>
      <c r="K25" s="8">
        <f t="shared" ref="K25:P25" si="23">K26+K27</f>
        <v>375000</v>
      </c>
      <c r="L25" s="8">
        <f t="shared" ref="L25:M25" si="24">L26+L27</f>
        <v>0</v>
      </c>
      <c r="M25" s="8">
        <f t="shared" si="24"/>
        <v>375000</v>
      </c>
      <c r="N25" s="8">
        <f t="shared" ref="N25:O25" si="25">N26+N27</f>
        <v>0</v>
      </c>
      <c r="O25" s="8">
        <f t="shared" si="25"/>
        <v>375000</v>
      </c>
      <c r="P25" s="8">
        <f t="shared" si="23"/>
        <v>375000</v>
      </c>
      <c r="R25" s="52"/>
      <c r="S25" s="52"/>
      <c r="T25" s="52"/>
    </row>
    <row r="26" spans="1:20">
      <c r="A26" s="9" t="s">
        <v>9</v>
      </c>
      <c r="B26" s="10" t="s">
        <v>35</v>
      </c>
      <c r="C26" s="33" t="s">
        <v>10</v>
      </c>
      <c r="D26" s="29">
        <v>375000</v>
      </c>
      <c r="E26" s="29">
        <v>0</v>
      </c>
      <c r="F26" s="29">
        <f>D26+E26</f>
        <v>375000</v>
      </c>
      <c r="G26" s="29">
        <v>0</v>
      </c>
      <c r="H26" s="29">
        <f>F26+G26</f>
        <v>375000</v>
      </c>
      <c r="I26" s="29">
        <v>0</v>
      </c>
      <c r="J26" s="29">
        <f>H26+I26</f>
        <v>375000</v>
      </c>
      <c r="K26" s="11">
        <v>375000</v>
      </c>
      <c r="L26" s="11">
        <v>0</v>
      </c>
      <c r="M26" s="11">
        <f>K26+L26</f>
        <v>375000</v>
      </c>
      <c r="N26" s="11">
        <v>0</v>
      </c>
      <c r="O26" s="11">
        <f>M26+N26</f>
        <v>375000</v>
      </c>
      <c r="P26" s="11">
        <v>375000</v>
      </c>
      <c r="R26" s="52"/>
      <c r="S26" s="52"/>
      <c r="T26" s="52"/>
    </row>
    <row r="27" spans="1:20" ht="12.75" customHeight="1" outlineLevel="1">
      <c r="A27" s="9" t="s">
        <v>11</v>
      </c>
      <c r="B27" s="10" t="s">
        <v>35</v>
      </c>
      <c r="C27" s="33" t="s">
        <v>12</v>
      </c>
      <c r="D27" s="29">
        <v>0</v>
      </c>
      <c r="E27" s="28">
        <v>1472580</v>
      </c>
      <c r="F27" s="29">
        <f>D27+E27</f>
        <v>1472580</v>
      </c>
      <c r="G27" s="28">
        <v>0</v>
      </c>
      <c r="H27" s="29">
        <f>F27+G27</f>
        <v>1472580</v>
      </c>
      <c r="I27" s="28">
        <v>0</v>
      </c>
      <c r="J27" s="29">
        <f>H27+I27</f>
        <v>1472580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52"/>
      <c r="S27" s="52"/>
      <c r="T27" s="52"/>
    </row>
    <row r="28" spans="1:20" ht="14.45" customHeight="1">
      <c r="A28" s="6" t="s">
        <v>36</v>
      </c>
      <c r="B28" s="7" t="s">
        <v>37</v>
      </c>
      <c r="C28" s="35" t="s">
        <v>0</v>
      </c>
      <c r="D28" s="48">
        <f t="shared" ref="D28:J28" si="26">D29+D30</f>
        <v>1069900</v>
      </c>
      <c r="E28" s="48">
        <f t="shared" si="26"/>
        <v>0</v>
      </c>
      <c r="F28" s="48">
        <f t="shared" si="26"/>
        <v>1069900</v>
      </c>
      <c r="G28" s="48">
        <f t="shared" si="26"/>
        <v>-199800</v>
      </c>
      <c r="H28" s="48">
        <f t="shared" si="26"/>
        <v>870100</v>
      </c>
      <c r="I28" s="48">
        <f t="shared" si="26"/>
        <v>0</v>
      </c>
      <c r="J28" s="48">
        <f t="shared" si="26"/>
        <v>870100</v>
      </c>
      <c r="K28" s="8">
        <f t="shared" ref="K28:P28" si="27">K29+K30</f>
        <v>1069900</v>
      </c>
      <c r="L28" s="8">
        <f t="shared" ref="L28:M28" si="28">L29+L30</f>
        <v>0</v>
      </c>
      <c r="M28" s="8">
        <f t="shared" si="28"/>
        <v>1069900</v>
      </c>
      <c r="N28" s="8">
        <f t="shared" ref="N28:O28" si="29">N29+N30</f>
        <v>0</v>
      </c>
      <c r="O28" s="8">
        <f t="shared" si="29"/>
        <v>1069900</v>
      </c>
      <c r="P28" s="8">
        <f t="shared" si="27"/>
        <v>1069900</v>
      </c>
      <c r="R28" s="52"/>
      <c r="S28" s="52"/>
      <c r="T28" s="52"/>
    </row>
    <row r="29" spans="1:20">
      <c r="A29" s="9" t="s">
        <v>9</v>
      </c>
      <c r="B29" s="10" t="s">
        <v>37</v>
      </c>
      <c r="C29" s="33" t="s">
        <v>10</v>
      </c>
      <c r="D29" s="29">
        <v>174900</v>
      </c>
      <c r="E29" s="29">
        <v>0</v>
      </c>
      <c r="F29" s="29">
        <f>D29+E29</f>
        <v>174900</v>
      </c>
      <c r="G29" s="29">
        <f>-15000-4800</f>
        <v>-19800</v>
      </c>
      <c r="H29" s="29">
        <f>F29+G29</f>
        <v>155100</v>
      </c>
      <c r="I29" s="29">
        <v>0</v>
      </c>
      <c r="J29" s="29">
        <f>H29+I29</f>
        <v>155100</v>
      </c>
      <c r="K29" s="11">
        <v>174900</v>
      </c>
      <c r="L29" s="11">
        <v>0</v>
      </c>
      <c r="M29" s="11">
        <f>K29+L29</f>
        <v>174900</v>
      </c>
      <c r="N29" s="11">
        <v>0</v>
      </c>
      <c r="O29" s="11">
        <f>M29+N29</f>
        <v>174900</v>
      </c>
      <c r="P29" s="11">
        <v>174900</v>
      </c>
    </row>
    <row r="30" spans="1:20">
      <c r="A30" s="9" t="s">
        <v>11</v>
      </c>
      <c r="B30" s="10" t="s">
        <v>37</v>
      </c>
      <c r="C30" s="33" t="s">
        <v>12</v>
      </c>
      <c r="D30" s="29">
        <v>895000</v>
      </c>
      <c r="E30" s="29">
        <v>0</v>
      </c>
      <c r="F30" s="29">
        <f>D30+E30</f>
        <v>895000</v>
      </c>
      <c r="G30" s="29">
        <v>-180000</v>
      </c>
      <c r="H30" s="29">
        <f>F30+G30</f>
        <v>715000</v>
      </c>
      <c r="I30" s="29">
        <v>0</v>
      </c>
      <c r="J30" s="29">
        <f>H30+I30</f>
        <v>715000</v>
      </c>
      <c r="K30" s="11">
        <v>895000</v>
      </c>
      <c r="L30" s="11">
        <v>0</v>
      </c>
      <c r="M30" s="11">
        <f>K30+L30</f>
        <v>895000</v>
      </c>
      <c r="N30" s="11">
        <v>0</v>
      </c>
      <c r="O30" s="11">
        <f>M30+N30</f>
        <v>895000</v>
      </c>
      <c r="P30" s="11">
        <v>895000</v>
      </c>
    </row>
    <row r="31" spans="1:20" ht="27">
      <c r="A31" s="6" t="s">
        <v>38</v>
      </c>
      <c r="B31" s="7" t="s">
        <v>39</v>
      </c>
      <c r="C31" s="35" t="s">
        <v>0</v>
      </c>
      <c r="D31" s="48">
        <f t="shared" ref="D31:J31" si="30">D32</f>
        <v>1500000</v>
      </c>
      <c r="E31" s="48">
        <f t="shared" si="30"/>
        <v>0</v>
      </c>
      <c r="F31" s="48">
        <f t="shared" si="30"/>
        <v>1500000</v>
      </c>
      <c r="G31" s="48">
        <f t="shared" si="30"/>
        <v>0</v>
      </c>
      <c r="H31" s="48">
        <f t="shared" si="30"/>
        <v>1500000</v>
      </c>
      <c r="I31" s="48">
        <f t="shared" si="30"/>
        <v>0</v>
      </c>
      <c r="J31" s="48">
        <f t="shared" si="30"/>
        <v>1500000</v>
      </c>
      <c r="K31" s="8">
        <f t="shared" ref="K31:P31" si="31">K32</f>
        <v>1500000</v>
      </c>
      <c r="L31" s="8">
        <f t="shared" si="31"/>
        <v>0</v>
      </c>
      <c r="M31" s="8">
        <f t="shared" si="31"/>
        <v>1500000</v>
      </c>
      <c r="N31" s="8">
        <f t="shared" si="31"/>
        <v>0</v>
      </c>
      <c r="O31" s="8">
        <f t="shared" si="31"/>
        <v>1500000</v>
      </c>
      <c r="P31" s="8">
        <f t="shared" si="31"/>
        <v>1500000</v>
      </c>
      <c r="R31" s="52"/>
      <c r="S31" s="52"/>
      <c r="T31" s="52"/>
    </row>
    <row r="32" spans="1:20">
      <c r="A32" s="9" t="s">
        <v>11</v>
      </c>
      <c r="B32" s="10" t="s">
        <v>39</v>
      </c>
      <c r="C32" s="33" t="s">
        <v>12</v>
      </c>
      <c r="D32" s="28">
        <v>1500000</v>
      </c>
      <c r="E32" s="28">
        <v>0</v>
      </c>
      <c r="F32" s="28">
        <f>D32+E32</f>
        <v>1500000</v>
      </c>
      <c r="G32" s="28">
        <v>0</v>
      </c>
      <c r="H32" s="28">
        <f>F32+G32</f>
        <v>1500000</v>
      </c>
      <c r="I32" s="28">
        <v>0</v>
      </c>
      <c r="J32" s="28">
        <f>H32+I32</f>
        <v>1500000</v>
      </c>
      <c r="K32" s="28">
        <v>1500000</v>
      </c>
      <c r="L32" s="28">
        <v>0</v>
      </c>
      <c r="M32" s="28">
        <f>K32+L32</f>
        <v>1500000</v>
      </c>
      <c r="N32" s="28">
        <v>0</v>
      </c>
      <c r="O32" s="28">
        <f>M32+N32</f>
        <v>1500000</v>
      </c>
      <c r="P32" s="28">
        <v>1500000</v>
      </c>
      <c r="R32" s="52"/>
      <c r="S32" s="52"/>
      <c r="T32" s="52"/>
    </row>
    <row r="33" spans="1:20" ht="27">
      <c r="A33" s="6" t="s">
        <v>40</v>
      </c>
      <c r="B33" s="7" t="s">
        <v>41</v>
      </c>
      <c r="C33" s="35" t="s">
        <v>0</v>
      </c>
      <c r="D33" s="48">
        <f>D34+D35+D36</f>
        <v>3691626</v>
      </c>
      <c r="E33" s="48">
        <f t="shared" ref="E33:P33" si="32">E34+E35+E36</f>
        <v>930000</v>
      </c>
      <c r="F33" s="48">
        <f t="shared" si="32"/>
        <v>4621626</v>
      </c>
      <c r="G33" s="48">
        <f t="shared" ref="G33:H33" si="33">G34+G35+G36</f>
        <v>239320.16</v>
      </c>
      <c r="H33" s="48">
        <f t="shared" si="33"/>
        <v>4860946.16</v>
      </c>
      <c r="I33" s="48">
        <f t="shared" ref="I33:J33" si="34">I34+I35+I36</f>
        <v>167534</v>
      </c>
      <c r="J33" s="48">
        <f t="shared" si="34"/>
        <v>5028480.16</v>
      </c>
      <c r="K33" s="48">
        <f t="shared" si="32"/>
        <v>3904222</v>
      </c>
      <c r="L33" s="48">
        <f t="shared" si="32"/>
        <v>0</v>
      </c>
      <c r="M33" s="48">
        <f t="shared" si="32"/>
        <v>3904222</v>
      </c>
      <c r="N33" s="48">
        <f t="shared" ref="N33:O33" si="35">N34+N35+N36</f>
        <v>0</v>
      </c>
      <c r="O33" s="48">
        <f t="shared" si="35"/>
        <v>3904222</v>
      </c>
      <c r="P33" s="48">
        <f t="shared" si="32"/>
        <v>3904222</v>
      </c>
    </row>
    <row r="34" spans="1:20">
      <c r="A34" s="9" t="s">
        <v>9</v>
      </c>
      <c r="B34" s="10" t="s">
        <v>41</v>
      </c>
      <c r="C34" s="33" t="s">
        <v>10</v>
      </c>
      <c r="D34" s="29">
        <v>53024</v>
      </c>
      <c r="E34" s="29">
        <v>0</v>
      </c>
      <c r="F34" s="29">
        <f>D34+E34</f>
        <v>53024</v>
      </c>
      <c r="G34" s="29">
        <v>4800</v>
      </c>
      <c r="H34" s="29">
        <f>F34+G34</f>
        <v>57824</v>
      </c>
      <c r="I34" s="29">
        <v>0</v>
      </c>
      <c r="J34" s="29">
        <f>H34+I34</f>
        <v>57824</v>
      </c>
      <c r="K34" s="11">
        <v>66620</v>
      </c>
      <c r="L34" s="11">
        <v>0</v>
      </c>
      <c r="M34" s="11">
        <f>K34+L34</f>
        <v>66620</v>
      </c>
      <c r="N34" s="11">
        <v>0</v>
      </c>
      <c r="O34" s="11">
        <f>M34+N34</f>
        <v>66620</v>
      </c>
      <c r="P34" s="11">
        <v>66620</v>
      </c>
    </row>
    <row r="35" spans="1:20">
      <c r="A35" s="9" t="s">
        <v>11</v>
      </c>
      <c r="B35" s="10" t="s">
        <v>41</v>
      </c>
      <c r="C35" s="33" t="s">
        <v>12</v>
      </c>
      <c r="D35" s="28">
        <v>3638602</v>
      </c>
      <c r="E35" s="28">
        <v>0</v>
      </c>
      <c r="F35" s="28">
        <f>D35+E35</f>
        <v>3638602</v>
      </c>
      <c r="G35" s="28">
        <v>234520.16</v>
      </c>
      <c r="H35" s="28">
        <f>F35+G35</f>
        <v>3873122.16</v>
      </c>
      <c r="I35" s="28">
        <v>167534</v>
      </c>
      <c r="J35" s="28">
        <f>H35+I35</f>
        <v>4040656.16</v>
      </c>
      <c r="K35" s="28">
        <v>3837602</v>
      </c>
      <c r="L35" s="28">
        <v>0</v>
      </c>
      <c r="M35" s="11">
        <f>K35+L35</f>
        <v>3837602</v>
      </c>
      <c r="N35" s="28">
        <v>0</v>
      </c>
      <c r="O35" s="11">
        <f>M35+N35</f>
        <v>3837602</v>
      </c>
      <c r="P35" s="28">
        <v>3837602</v>
      </c>
    </row>
    <row r="36" spans="1:20">
      <c r="A36" s="15" t="s">
        <v>23</v>
      </c>
      <c r="B36" s="10" t="s">
        <v>41</v>
      </c>
      <c r="C36" s="33">
        <v>800</v>
      </c>
      <c r="D36" s="28">
        <v>0</v>
      </c>
      <c r="E36" s="28">
        <v>930000</v>
      </c>
      <c r="F36" s="28">
        <f>D36+E36</f>
        <v>930000</v>
      </c>
      <c r="G36" s="28">
        <v>0</v>
      </c>
      <c r="H36" s="28">
        <f>F36+G36</f>
        <v>930000</v>
      </c>
      <c r="I36" s="28">
        <v>0</v>
      </c>
      <c r="J36" s="28">
        <f>H36+I36</f>
        <v>930000</v>
      </c>
      <c r="K36" s="28">
        <v>0</v>
      </c>
      <c r="L36" s="28">
        <v>0</v>
      </c>
      <c r="M36" s="11">
        <v>0</v>
      </c>
      <c r="N36" s="28">
        <v>0</v>
      </c>
      <c r="O36" s="11">
        <v>0</v>
      </c>
      <c r="P36" s="28">
        <v>0</v>
      </c>
    </row>
    <row r="37" spans="1:20">
      <c r="A37" s="45" t="s">
        <v>174</v>
      </c>
      <c r="B37" s="39" t="s">
        <v>190</v>
      </c>
      <c r="C37" s="39"/>
      <c r="D37" s="47">
        <f t="shared" ref="D37:J37" si="36">D38+D42+D46</f>
        <v>1878723.69</v>
      </c>
      <c r="E37" s="47">
        <f t="shared" si="36"/>
        <v>81341.95</v>
      </c>
      <c r="F37" s="47">
        <f t="shared" si="36"/>
        <v>1960065.64</v>
      </c>
      <c r="G37" s="47">
        <f t="shared" si="36"/>
        <v>0</v>
      </c>
      <c r="H37" s="47">
        <f t="shared" si="36"/>
        <v>1960065.64</v>
      </c>
      <c r="I37" s="47">
        <f t="shared" si="36"/>
        <v>0</v>
      </c>
      <c r="J37" s="47">
        <f t="shared" si="36"/>
        <v>1960065.64</v>
      </c>
      <c r="K37" s="47">
        <f t="shared" ref="K37:P37" si="37">K38+K42+K46</f>
        <v>1901382.2</v>
      </c>
      <c r="L37" s="47">
        <f t="shared" ref="L37:M37" si="38">L38+L42+L46</f>
        <v>0</v>
      </c>
      <c r="M37" s="47">
        <f t="shared" si="38"/>
        <v>1901382.2</v>
      </c>
      <c r="N37" s="47">
        <f t="shared" ref="N37:O37" si="39">N38+N42+N46</f>
        <v>0</v>
      </c>
      <c r="O37" s="47">
        <f t="shared" si="39"/>
        <v>1901382.2</v>
      </c>
      <c r="P37" s="47">
        <f t="shared" si="37"/>
        <v>1901382.2</v>
      </c>
      <c r="R37" s="52"/>
      <c r="S37" s="52"/>
      <c r="T37" s="52"/>
    </row>
    <row r="38" spans="1:20" ht="12.75" customHeight="1">
      <c r="A38" s="41" t="s">
        <v>175</v>
      </c>
      <c r="B38" s="39" t="s">
        <v>191</v>
      </c>
      <c r="C38" s="39"/>
      <c r="D38" s="47">
        <f t="shared" ref="D38:J38" si="40">D39</f>
        <v>809192.84</v>
      </c>
      <c r="E38" s="47">
        <f t="shared" si="40"/>
        <v>35304</v>
      </c>
      <c r="F38" s="47">
        <f t="shared" si="40"/>
        <v>844496.84</v>
      </c>
      <c r="G38" s="47">
        <f t="shared" si="40"/>
        <v>0</v>
      </c>
      <c r="H38" s="47">
        <f t="shared" si="40"/>
        <v>844496.84</v>
      </c>
      <c r="I38" s="47">
        <f t="shared" si="40"/>
        <v>0</v>
      </c>
      <c r="J38" s="47">
        <f t="shared" si="40"/>
        <v>844496.84</v>
      </c>
      <c r="K38" s="47">
        <f t="shared" ref="K38:P38" si="41">K39</f>
        <v>829479.2</v>
      </c>
      <c r="L38" s="47">
        <f t="shared" si="41"/>
        <v>0</v>
      </c>
      <c r="M38" s="47">
        <f t="shared" si="41"/>
        <v>829479.2</v>
      </c>
      <c r="N38" s="47">
        <f t="shared" si="41"/>
        <v>0</v>
      </c>
      <c r="O38" s="47">
        <f t="shared" si="41"/>
        <v>829479.2</v>
      </c>
      <c r="P38" s="47">
        <f t="shared" si="41"/>
        <v>829479.2</v>
      </c>
      <c r="R38" s="52"/>
      <c r="S38" s="52"/>
      <c r="T38" s="52"/>
    </row>
    <row r="39" spans="1:20" ht="14.25" customHeight="1">
      <c r="A39" s="42" t="s">
        <v>176</v>
      </c>
      <c r="B39" s="40" t="s">
        <v>192</v>
      </c>
      <c r="C39" s="40"/>
      <c r="D39" s="48">
        <f t="shared" ref="D39:J39" si="42">D40+D41</f>
        <v>809192.84</v>
      </c>
      <c r="E39" s="48">
        <f t="shared" si="42"/>
        <v>35304</v>
      </c>
      <c r="F39" s="48">
        <f t="shared" si="42"/>
        <v>844496.84</v>
      </c>
      <c r="G39" s="48">
        <f t="shared" si="42"/>
        <v>0</v>
      </c>
      <c r="H39" s="48">
        <f t="shared" si="42"/>
        <v>844496.84</v>
      </c>
      <c r="I39" s="48">
        <f t="shared" si="42"/>
        <v>0</v>
      </c>
      <c r="J39" s="48">
        <f t="shared" si="42"/>
        <v>844496.84</v>
      </c>
      <c r="K39" s="48">
        <f t="shared" ref="K39:P39" si="43">K40+K41</f>
        <v>829479.2</v>
      </c>
      <c r="L39" s="48">
        <f t="shared" ref="L39:M39" si="44">L40+L41</f>
        <v>0</v>
      </c>
      <c r="M39" s="48">
        <f t="shared" si="44"/>
        <v>829479.2</v>
      </c>
      <c r="N39" s="48">
        <f t="shared" ref="N39:O39" si="45">N40+N41</f>
        <v>0</v>
      </c>
      <c r="O39" s="48">
        <f t="shared" si="45"/>
        <v>829479.2</v>
      </c>
      <c r="P39" s="48">
        <f t="shared" si="43"/>
        <v>829479.2</v>
      </c>
      <c r="R39" s="52"/>
      <c r="S39" s="52"/>
      <c r="T39" s="52"/>
    </row>
    <row r="40" spans="1:20">
      <c r="A40" s="43" t="s">
        <v>157</v>
      </c>
      <c r="B40" s="53" t="s">
        <v>192</v>
      </c>
      <c r="C40" s="44">
        <v>200</v>
      </c>
      <c r="D40" s="46">
        <v>669192.84</v>
      </c>
      <c r="E40" s="46">
        <v>35304</v>
      </c>
      <c r="F40" s="46">
        <f>D40+E40</f>
        <v>704496.84</v>
      </c>
      <c r="G40" s="46">
        <v>0</v>
      </c>
      <c r="H40" s="46">
        <f>F40+G40</f>
        <v>704496.84</v>
      </c>
      <c r="I40" s="46">
        <v>0</v>
      </c>
      <c r="J40" s="46">
        <f>H40+I40</f>
        <v>704496.84</v>
      </c>
      <c r="K40" s="46">
        <v>689479.2</v>
      </c>
      <c r="L40" s="46">
        <v>0</v>
      </c>
      <c r="M40" s="46">
        <f>K40+L40</f>
        <v>689479.2</v>
      </c>
      <c r="N40" s="46">
        <v>0</v>
      </c>
      <c r="O40" s="46">
        <f>M40+N40</f>
        <v>689479.2</v>
      </c>
      <c r="P40" s="46">
        <v>689479.2</v>
      </c>
      <c r="R40" s="52"/>
      <c r="S40" s="52"/>
      <c r="T40" s="52"/>
    </row>
    <row r="41" spans="1:20" ht="12.75" customHeight="1">
      <c r="A41" s="43" t="s">
        <v>177</v>
      </c>
      <c r="B41" s="53" t="s">
        <v>192</v>
      </c>
      <c r="C41" s="44">
        <v>300</v>
      </c>
      <c r="D41" s="46">
        <v>140000</v>
      </c>
      <c r="E41" s="46">
        <v>0</v>
      </c>
      <c r="F41" s="46">
        <f>D41+E41</f>
        <v>140000</v>
      </c>
      <c r="G41" s="46">
        <v>0</v>
      </c>
      <c r="H41" s="46">
        <f>F41+G41</f>
        <v>140000</v>
      </c>
      <c r="I41" s="46">
        <v>0</v>
      </c>
      <c r="J41" s="46">
        <f>H41+I41</f>
        <v>140000</v>
      </c>
      <c r="K41" s="46">
        <v>140000</v>
      </c>
      <c r="L41" s="46">
        <v>0</v>
      </c>
      <c r="M41" s="46">
        <f>K41+L41</f>
        <v>140000</v>
      </c>
      <c r="N41" s="46">
        <v>0</v>
      </c>
      <c r="O41" s="46">
        <f>M41+N41</f>
        <v>140000</v>
      </c>
      <c r="P41" s="46">
        <v>140000</v>
      </c>
      <c r="R41" s="52"/>
      <c r="S41" s="52"/>
      <c r="T41" s="52"/>
    </row>
    <row r="42" spans="1:20">
      <c r="A42" s="41" t="s">
        <v>178</v>
      </c>
      <c r="B42" s="39" t="s">
        <v>193</v>
      </c>
      <c r="C42" s="39"/>
      <c r="D42" s="47">
        <f t="shared" ref="D42:J42" si="46">D43</f>
        <v>374530.85</v>
      </c>
      <c r="E42" s="47">
        <f t="shared" si="46"/>
        <v>0</v>
      </c>
      <c r="F42" s="47">
        <f t="shared" si="46"/>
        <v>374530.85</v>
      </c>
      <c r="G42" s="47">
        <f t="shared" si="46"/>
        <v>0</v>
      </c>
      <c r="H42" s="47">
        <f t="shared" si="46"/>
        <v>374530.85</v>
      </c>
      <c r="I42" s="47">
        <f t="shared" si="46"/>
        <v>0</v>
      </c>
      <c r="J42" s="47">
        <f t="shared" si="46"/>
        <v>374530.85</v>
      </c>
      <c r="K42" s="47">
        <f t="shared" ref="K42:P42" si="47">K43</f>
        <v>376903</v>
      </c>
      <c r="L42" s="47">
        <f t="shared" si="47"/>
        <v>0</v>
      </c>
      <c r="M42" s="47">
        <f t="shared" si="47"/>
        <v>376903</v>
      </c>
      <c r="N42" s="47">
        <f t="shared" si="47"/>
        <v>0</v>
      </c>
      <c r="O42" s="47">
        <f t="shared" si="47"/>
        <v>376903</v>
      </c>
      <c r="P42" s="47">
        <f t="shared" si="47"/>
        <v>376903</v>
      </c>
      <c r="R42" s="52"/>
      <c r="S42" s="52"/>
      <c r="T42" s="52"/>
    </row>
    <row r="43" spans="1:20" ht="13.5">
      <c r="A43" s="42" t="s">
        <v>179</v>
      </c>
      <c r="B43" s="40" t="s">
        <v>194</v>
      </c>
      <c r="C43" s="40"/>
      <c r="D43" s="48">
        <f t="shared" ref="D43:J43" si="48">D44+D45</f>
        <v>374530.85</v>
      </c>
      <c r="E43" s="48">
        <f t="shared" si="48"/>
        <v>0</v>
      </c>
      <c r="F43" s="48">
        <f t="shared" si="48"/>
        <v>374530.85</v>
      </c>
      <c r="G43" s="48">
        <f t="shared" si="48"/>
        <v>0</v>
      </c>
      <c r="H43" s="48">
        <f t="shared" si="48"/>
        <v>374530.85</v>
      </c>
      <c r="I43" s="48">
        <f t="shared" si="48"/>
        <v>0</v>
      </c>
      <c r="J43" s="48">
        <f t="shared" si="48"/>
        <v>374530.85</v>
      </c>
      <c r="K43" s="48">
        <f t="shared" ref="K43:P43" si="49">K44+K45</f>
        <v>376903</v>
      </c>
      <c r="L43" s="48">
        <f t="shared" ref="L43:M43" si="50">L44+L45</f>
        <v>0</v>
      </c>
      <c r="M43" s="48">
        <f t="shared" si="50"/>
        <v>376903</v>
      </c>
      <c r="N43" s="48">
        <f t="shared" ref="N43:O43" si="51">N44+N45</f>
        <v>0</v>
      </c>
      <c r="O43" s="48">
        <f t="shared" si="51"/>
        <v>376903</v>
      </c>
      <c r="P43" s="48">
        <f t="shared" si="49"/>
        <v>376903</v>
      </c>
      <c r="R43" s="52"/>
      <c r="S43" s="52"/>
      <c r="T43" s="52"/>
    </row>
    <row r="44" spans="1:20">
      <c r="A44" s="43" t="s">
        <v>157</v>
      </c>
      <c r="B44" s="53" t="s">
        <v>194</v>
      </c>
      <c r="C44" s="44">
        <v>200</v>
      </c>
      <c r="D44" s="28">
        <v>274880.84999999998</v>
      </c>
      <c r="E44" s="28">
        <v>0</v>
      </c>
      <c r="F44" s="28">
        <f>D44+E44</f>
        <v>274880.84999999998</v>
      </c>
      <c r="G44" s="28">
        <v>0</v>
      </c>
      <c r="H44" s="28">
        <f>F44+G44</f>
        <v>274880.84999999998</v>
      </c>
      <c r="I44" s="28">
        <v>0</v>
      </c>
      <c r="J44" s="28">
        <f>H44+I44</f>
        <v>274880.84999999998</v>
      </c>
      <c r="K44" s="28">
        <v>273665.59999999998</v>
      </c>
      <c r="L44" s="28">
        <v>0</v>
      </c>
      <c r="M44" s="28">
        <f>K44+L44</f>
        <v>273665.59999999998</v>
      </c>
      <c r="N44" s="28">
        <v>0</v>
      </c>
      <c r="O44" s="28">
        <f>M44+N44</f>
        <v>273665.59999999998</v>
      </c>
      <c r="P44" s="28">
        <v>273665.59999999998</v>
      </c>
      <c r="R44" s="52"/>
      <c r="S44" s="52"/>
    </row>
    <row r="45" spans="1:20" ht="15" customHeight="1">
      <c r="A45" s="43" t="s">
        <v>177</v>
      </c>
      <c r="B45" s="53" t="s">
        <v>194</v>
      </c>
      <c r="C45" s="44">
        <v>300</v>
      </c>
      <c r="D45" s="28">
        <v>99650</v>
      </c>
      <c r="E45" s="28">
        <v>0</v>
      </c>
      <c r="F45" s="28">
        <f>D45+E45</f>
        <v>99650</v>
      </c>
      <c r="G45" s="28">
        <v>0</v>
      </c>
      <c r="H45" s="28">
        <f>F45+G45</f>
        <v>99650</v>
      </c>
      <c r="I45" s="28">
        <v>0</v>
      </c>
      <c r="J45" s="28">
        <f>H45+I45</f>
        <v>99650</v>
      </c>
      <c r="K45" s="28">
        <v>103237.4</v>
      </c>
      <c r="L45" s="28">
        <v>0</v>
      </c>
      <c r="M45" s="28">
        <f>K45+L45</f>
        <v>103237.4</v>
      </c>
      <c r="N45" s="28">
        <v>0</v>
      </c>
      <c r="O45" s="28">
        <f>M45+N45</f>
        <v>103237.4</v>
      </c>
      <c r="P45" s="28">
        <v>103237.4</v>
      </c>
      <c r="R45" s="52"/>
    </row>
    <row r="46" spans="1:20" ht="15" customHeight="1">
      <c r="A46" s="51" t="s">
        <v>181</v>
      </c>
      <c r="B46" s="39" t="s">
        <v>195</v>
      </c>
      <c r="C46" s="44"/>
      <c r="D46" s="47">
        <f t="shared" ref="D46:J47" si="52">D47</f>
        <v>695000</v>
      </c>
      <c r="E46" s="47">
        <f t="shared" si="52"/>
        <v>46037.95</v>
      </c>
      <c r="F46" s="47">
        <f t="shared" si="52"/>
        <v>741037.95</v>
      </c>
      <c r="G46" s="47">
        <f t="shared" si="52"/>
        <v>0</v>
      </c>
      <c r="H46" s="47">
        <f t="shared" si="52"/>
        <v>741037.95</v>
      </c>
      <c r="I46" s="47">
        <f t="shared" si="52"/>
        <v>0</v>
      </c>
      <c r="J46" s="47">
        <f t="shared" si="52"/>
        <v>741037.95</v>
      </c>
      <c r="K46" s="47">
        <f t="shared" ref="K46:P47" si="53">K47</f>
        <v>695000</v>
      </c>
      <c r="L46" s="47">
        <f t="shared" si="53"/>
        <v>0</v>
      </c>
      <c r="M46" s="47">
        <f t="shared" si="53"/>
        <v>695000</v>
      </c>
      <c r="N46" s="47">
        <f t="shared" si="53"/>
        <v>0</v>
      </c>
      <c r="O46" s="47">
        <f t="shared" si="53"/>
        <v>695000</v>
      </c>
      <c r="P46" s="47">
        <f t="shared" si="53"/>
        <v>695000</v>
      </c>
      <c r="R46" s="52"/>
      <c r="S46" s="52"/>
      <c r="T46" s="52"/>
    </row>
    <row r="47" spans="1:20" ht="15" customHeight="1">
      <c r="A47" s="42" t="s">
        <v>182</v>
      </c>
      <c r="B47" s="40" t="s">
        <v>196</v>
      </c>
      <c r="C47" s="40"/>
      <c r="D47" s="48">
        <f t="shared" si="52"/>
        <v>695000</v>
      </c>
      <c r="E47" s="48">
        <f t="shared" si="52"/>
        <v>46037.95</v>
      </c>
      <c r="F47" s="48">
        <f t="shared" si="52"/>
        <v>741037.95</v>
      </c>
      <c r="G47" s="48">
        <f t="shared" si="52"/>
        <v>0</v>
      </c>
      <c r="H47" s="48">
        <f t="shared" si="52"/>
        <v>741037.95</v>
      </c>
      <c r="I47" s="48">
        <f t="shared" si="52"/>
        <v>0</v>
      </c>
      <c r="J47" s="48">
        <f t="shared" si="52"/>
        <v>741037.95</v>
      </c>
      <c r="K47" s="48">
        <f t="shared" si="53"/>
        <v>695000</v>
      </c>
      <c r="L47" s="48">
        <f t="shared" si="53"/>
        <v>0</v>
      </c>
      <c r="M47" s="48">
        <f t="shared" si="53"/>
        <v>695000</v>
      </c>
      <c r="N47" s="48">
        <f t="shared" si="53"/>
        <v>0</v>
      </c>
      <c r="O47" s="48">
        <f t="shared" si="53"/>
        <v>695000</v>
      </c>
      <c r="P47" s="48">
        <f t="shared" si="53"/>
        <v>695000</v>
      </c>
      <c r="R47" s="52"/>
      <c r="S47" s="52"/>
      <c r="T47" s="52"/>
    </row>
    <row r="48" spans="1:20" ht="15" customHeight="1">
      <c r="A48" s="15" t="s">
        <v>157</v>
      </c>
      <c r="B48" s="44" t="s">
        <v>196</v>
      </c>
      <c r="C48" s="44">
        <v>200</v>
      </c>
      <c r="D48" s="46">
        <f>660000+35000</f>
        <v>695000</v>
      </c>
      <c r="E48" s="46">
        <v>46037.95</v>
      </c>
      <c r="F48" s="46">
        <f>D48+E48</f>
        <v>741037.95</v>
      </c>
      <c r="G48" s="46">
        <v>0</v>
      </c>
      <c r="H48" s="46">
        <f>F48+G48</f>
        <v>741037.95</v>
      </c>
      <c r="I48" s="46">
        <v>0</v>
      </c>
      <c r="J48" s="46">
        <f>H48+I48</f>
        <v>741037.95</v>
      </c>
      <c r="K48" s="46">
        <f t="shared" ref="K48:P48" si="54">660000+35000</f>
        <v>695000</v>
      </c>
      <c r="L48" s="46">
        <v>0</v>
      </c>
      <c r="M48" s="46">
        <f>K48+L48</f>
        <v>695000</v>
      </c>
      <c r="N48" s="46">
        <v>0</v>
      </c>
      <c r="O48" s="46">
        <f>M48+N48</f>
        <v>695000</v>
      </c>
      <c r="P48" s="46">
        <f t="shared" si="54"/>
        <v>695000</v>
      </c>
      <c r="R48" s="52"/>
      <c r="S48" s="52"/>
      <c r="T48" s="52"/>
    </row>
    <row r="49" spans="1:20" ht="14.45" customHeight="1">
      <c r="A49" s="38" t="s">
        <v>42</v>
      </c>
      <c r="B49" s="4" t="s">
        <v>43</v>
      </c>
      <c r="C49" s="34" t="s">
        <v>0</v>
      </c>
      <c r="D49" s="47">
        <f t="shared" ref="D49:J49" si="55">D50+D56</f>
        <v>62858314.390000001</v>
      </c>
      <c r="E49" s="47">
        <f t="shared" si="55"/>
        <v>159908.20000000001</v>
      </c>
      <c r="F49" s="47">
        <f t="shared" si="55"/>
        <v>63018222.589999996</v>
      </c>
      <c r="G49" s="47">
        <f t="shared" si="55"/>
        <v>27900</v>
      </c>
      <c r="H49" s="47">
        <f t="shared" si="55"/>
        <v>63046122.589999996</v>
      </c>
      <c r="I49" s="47">
        <f t="shared" si="55"/>
        <v>0</v>
      </c>
      <c r="J49" s="47">
        <f t="shared" si="55"/>
        <v>63046122.589999996</v>
      </c>
      <c r="K49" s="5">
        <f t="shared" ref="K49:P49" si="56">K50+K56</f>
        <v>60355988.299999997</v>
      </c>
      <c r="L49" s="5">
        <f t="shared" ref="L49:M49" si="57">L50+L56</f>
        <v>0</v>
      </c>
      <c r="M49" s="5">
        <f t="shared" si="57"/>
        <v>60355988.299999997</v>
      </c>
      <c r="N49" s="5">
        <f t="shared" ref="N49:O49" si="58">N50+N56</f>
        <v>0</v>
      </c>
      <c r="O49" s="5">
        <f t="shared" si="58"/>
        <v>60355988.299999997</v>
      </c>
      <c r="P49" s="5">
        <f t="shared" si="56"/>
        <v>62044319.519999996</v>
      </c>
      <c r="R49" s="52"/>
      <c r="S49" s="52"/>
      <c r="T49" s="52"/>
    </row>
    <row r="50" spans="1:20" ht="14.45" customHeight="1">
      <c r="A50" s="3" t="s">
        <v>17</v>
      </c>
      <c r="B50" s="4" t="s">
        <v>44</v>
      </c>
      <c r="C50" s="34" t="s">
        <v>0</v>
      </c>
      <c r="D50" s="47">
        <f t="shared" ref="D50:J50" si="59">D51</f>
        <v>54638550.450000003</v>
      </c>
      <c r="E50" s="47">
        <f t="shared" si="59"/>
        <v>159908.20000000001</v>
      </c>
      <c r="F50" s="47">
        <f t="shared" si="59"/>
        <v>54798458.649999999</v>
      </c>
      <c r="G50" s="47">
        <f t="shared" si="59"/>
        <v>27900</v>
      </c>
      <c r="H50" s="47">
        <f t="shared" si="59"/>
        <v>54826358.649999999</v>
      </c>
      <c r="I50" s="47">
        <f t="shared" si="59"/>
        <v>0</v>
      </c>
      <c r="J50" s="47">
        <f t="shared" si="59"/>
        <v>54826358.649999999</v>
      </c>
      <c r="K50" s="5">
        <f t="shared" ref="K50:P50" si="60">K51</f>
        <v>56277707.299999997</v>
      </c>
      <c r="L50" s="5">
        <f t="shared" si="60"/>
        <v>0</v>
      </c>
      <c r="M50" s="5">
        <f t="shared" si="60"/>
        <v>56277707.299999997</v>
      </c>
      <c r="N50" s="5">
        <f t="shared" si="60"/>
        <v>0</v>
      </c>
      <c r="O50" s="5">
        <f t="shared" si="60"/>
        <v>56277707.299999997</v>
      </c>
      <c r="P50" s="5">
        <f t="shared" si="60"/>
        <v>57966038.519999996</v>
      </c>
      <c r="R50" s="52"/>
      <c r="S50" s="52"/>
      <c r="T50" s="52"/>
    </row>
    <row r="51" spans="1:20" ht="13.5">
      <c r="A51" s="6" t="s">
        <v>19</v>
      </c>
      <c r="B51" s="7" t="s">
        <v>45</v>
      </c>
      <c r="C51" s="35" t="s">
        <v>0</v>
      </c>
      <c r="D51" s="48">
        <f t="shared" ref="D51:J51" si="61">D52+D53+D54+D55</f>
        <v>54638550.450000003</v>
      </c>
      <c r="E51" s="48">
        <f t="shared" si="61"/>
        <v>159908.20000000001</v>
      </c>
      <c r="F51" s="48">
        <f t="shared" si="61"/>
        <v>54798458.649999999</v>
      </c>
      <c r="G51" s="48">
        <f t="shared" si="61"/>
        <v>27900</v>
      </c>
      <c r="H51" s="48">
        <f t="shared" si="61"/>
        <v>54826358.649999999</v>
      </c>
      <c r="I51" s="48">
        <f t="shared" si="61"/>
        <v>0</v>
      </c>
      <c r="J51" s="48">
        <f t="shared" si="61"/>
        <v>54826358.649999999</v>
      </c>
      <c r="K51" s="8">
        <f t="shared" ref="K51:P51" si="62">K52+K53+K54+K55</f>
        <v>56277707.299999997</v>
      </c>
      <c r="L51" s="8">
        <f t="shared" ref="L51:M51" si="63">L52+L53+L54+L55</f>
        <v>0</v>
      </c>
      <c r="M51" s="8">
        <f t="shared" si="63"/>
        <v>56277707.299999997</v>
      </c>
      <c r="N51" s="8">
        <f t="shared" ref="N51:O51" si="64">N52+N53+N54+N55</f>
        <v>0</v>
      </c>
      <c r="O51" s="8">
        <f t="shared" si="64"/>
        <v>56277707.299999997</v>
      </c>
      <c r="P51" s="8">
        <f t="shared" si="62"/>
        <v>57966038.519999996</v>
      </c>
      <c r="R51" s="52"/>
      <c r="S51" s="52"/>
      <c r="T51" s="52"/>
    </row>
    <row r="52" spans="1:20" ht="14.45" customHeight="1">
      <c r="A52" s="9" t="s">
        <v>7</v>
      </c>
      <c r="B52" s="10" t="s">
        <v>45</v>
      </c>
      <c r="C52" s="33" t="s">
        <v>8</v>
      </c>
      <c r="D52" s="29">
        <v>49939853</v>
      </c>
      <c r="E52" s="29">
        <v>0</v>
      </c>
      <c r="F52" s="29">
        <f>D52+E52</f>
        <v>49939853</v>
      </c>
      <c r="G52" s="29">
        <v>0</v>
      </c>
      <c r="H52" s="29">
        <f>F52+G52</f>
        <v>49939853</v>
      </c>
      <c r="I52" s="29">
        <v>0</v>
      </c>
      <c r="J52" s="29">
        <f>H52+I52</f>
        <v>49939853</v>
      </c>
      <c r="K52" s="11">
        <v>51435947</v>
      </c>
      <c r="L52" s="11">
        <v>0</v>
      </c>
      <c r="M52" s="11">
        <f>K52+L52</f>
        <v>51435947</v>
      </c>
      <c r="N52" s="11">
        <v>0</v>
      </c>
      <c r="O52" s="11">
        <f>M52+N52</f>
        <v>51435947</v>
      </c>
      <c r="P52" s="11">
        <v>52979025</v>
      </c>
      <c r="S52" s="52"/>
      <c r="T52" s="52"/>
    </row>
    <row r="53" spans="1:20" ht="12" customHeight="1">
      <c r="A53" s="9" t="s">
        <v>9</v>
      </c>
      <c r="B53" s="10" t="s">
        <v>45</v>
      </c>
      <c r="C53" s="33" t="s">
        <v>10</v>
      </c>
      <c r="D53" s="29">
        <v>4347219.45</v>
      </c>
      <c r="E53" s="28">
        <f>15391.41+23747.74+42237.5+6488+25475+12416.27+5400+45580+5767.89+22984.39</f>
        <v>205488.2</v>
      </c>
      <c r="F53" s="29">
        <f t="shared" ref="F53:F55" si="65">D53+E53</f>
        <v>4552707.6500000004</v>
      </c>
      <c r="G53" s="28">
        <v>27900</v>
      </c>
      <c r="H53" s="29">
        <f t="shared" ref="H53:H55" si="66">F53+G53</f>
        <v>4580607.6500000004</v>
      </c>
      <c r="I53" s="28">
        <v>0</v>
      </c>
      <c r="J53" s="29">
        <f t="shared" ref="J53:J55" si="67">H53+I53</f>
        <v>4580607.6500000004</v>
      </c>
      <c r="K53" s="11">
        <v>4408698.3</v>
      </c>
      <c r="L53" s="11">
        <v>0</v>
      </c>
      <c r="M53" s="11">
        <f t="shared" ref="M53:M55" si="68">K53+L53</f>
        <v>4408698.3</v>
      </c>
      <c r="N53" s="11">
        <v>0</v>
      </c>
      <c r="O53" s="11">
        <f t="shared" ref="O53:O55" si="69">M53+N53</f>
        <v>4408698.3</v>
      </c>
      <c r="P53" s="11">
        <v>4540959.5199999996</v>
      </c>
      <c r="R53" s="52"/>
      <c r="S53" s="52"/>
      <c r="T53" s="52"/>
    </row>
    <row r="54" spans="1:20" ht="3.75" hidden="1" customHeight="1" outlineLevel="1">
      <c r="A54" s="9" t="s">
        <v>11</v>
      </c>
      <c r="B54" s="10" t="s">
        <v>45</v>
      </c>
      <c r="C54" s="33" t="s">
        <v>12</v>
      </c>
      <c r="D54" s="29">
        <v>0</v>
      </c>
      <c r="E54" s="28">
        <v>0</v>
      </c>
      <c r="F54" s="29">
        <f t="shared" si="65"/>
        <v>0</v>
      </c>
      <c r="G54" s="28">
        <v>0</v>
      </c>
      <c r="H54" s="29">
        <f t="shared" si="66"/>
        <v>0</v>
      </c>
      <c r="I54" s="28">
        <v>0</v>
      </c>
      <c r="J54" s="29">
        <f t="shared" si="67"/>
        <v>0</v>
      </c>
      <c r="K54" s="11">
        <v>0</v>
      </c>
      <c r="L54" s="11">
        <v>0</v>
      </c>
      <c r="M54" s="11">
        <f t="shared" si="68"/>
        <v>0</v>
      </c>
      <c r="N54" s="11">
        <v>0</v>
      </c>
      <c r="O54" s="11">
        <f t="shared" si="69"/>
        <v>0</v>
      </c>
      <c r="P54" s="11">
        <v>0</v>
      </c>
    </row>
    <row r="55" spans="1:20" ht="14.45" customHeight="1" collapsed="1">
      <c r="A55" s="9" t="s">
        <v>23</v>
      </c>
      <c r="B55" s="10" t="s">
        <v>45</v>
      </c>
      <c r="C55" s="33" t="s">
        <v>24</v>
      </c>
      <c r="D55" s="29">
        <v>351478</v>
      </c>
      <c r="E55" s="28">
        <v>-45580</v>
      </c>
      <c r="F55" s="29">
        <f t="shared" si="65"/>
        <v>305898</v>
      </c>
      <c r="G55" s="28">
        <v>0</v>
      </c>
      <c r="H55" s="29">
        <f t="shared" si="66"/>
        <v>305898</v>
      </c>
      <c r="I55" s="28">
        <v>0</v>
      </c>
      <c r="J55" s="29">
        <f t="shared" si="67"/>
        <v>305898</v>
      </c>
      <c r="K55" s="11">
        <v>433062</v>
      </c>
      <c r="L55" s="11">
        <v>0</v>
      </c>
      <c r="M55" s="11">
        <f t="shared" si="68"/>
        <v>433062</v>
      </c>
      <c r="N55" s="11">
        <v>0</v>
      </c>
      <c r="O55" s="11">
        <f t="shared" si="69"/>
        <v>433062</v>
      </c>
      <c r="P55" s="11">
        <v>446054</v>
      </c>
    </row>
    <row r="56" spans="1:20" ht="14.45" customHeight="1">
      <c r="A56" s="3" t="s">
        <v>46</v>
      </c>
      <c r="B56" s="4" t="s">
        <v>47</v>
      </c>
      <c r="C56" s="34" t="s">
        <v>0</v>
      </c>
      <c r="D56" s="47">
        <f t="shared" ref="D56:J57" si="70">D57</f>
        <v>8219763.9400000004</v>
      </c>
      <c r="E56" s="47">
        <f t="shared" si="70"/>
        <v>0</v>
      </c>
      <c r="F56" s="47">
        <f t="shared" si="70"/>
        <v>8219763.9400000004</v>
      </c>
      <c r="G56" s="47">
        <f t="shared" si="70"/>
        <v>0</v>
      </c>
      <c r="H56" s="47">
        <f t="shared" si="70"/>
        <v>8219763.9400000004</v>
      </c>
      <c r="I56" s="47">
        <f t="shared" si="70"/>
        <v>0</v>
      </c>
      <c r="J56" s="47">
        <f t="shared" si="70"/>
        <v>8219763.9400000004</v>
      </c>
      <c r="K56" s="5">
        <f t="shared" ref="K56:P56" si="71">K57</f>
        <v>4078281</v>
      </c>
      <c r="L56" s="5">
        <f t="shared" si="71"/>
        <v>0</v>
      </c>
      <c r="M56" s="5">
        <f t="shared" si="71"/>
        <v>4078281</v>
      </c>
      <c r="N56" s="5">
        <f t="shared" si="71"/>
        <v>0</v>
      </c>
      <c r="O56" s="5">
        <f t="shared" si="71"/>
        <v>4078281</v>
      </c>
      <c r="P56" s="5">
        <f t="shared" si="71"/>
        <v>4078281</v>
      </c>
      <c r="T56" s="52"/>
    </row>
    <row r="57" spans="1:20" ht="14.25" customHeight="1">
      <c r="A57" s="6" t="s">
        <v>48</v>
      </c>
      <c r="B57" s="7" t="s">
        <v>49</v>
      </c>
      <c r="C57" s="35" t="s">
        <v>0</v>
      </c>
      <c r="D57" s="48">
        <f t="shared" si="70"/>
        <v>8219763.9400000004</v>
      </c>
      <c r="E57" s="48">
        <f t="shared" si="70"/>
        <v>0</v>
      </c>
      <c r="F57" s="48">
        <f t="shared" si="70"/>
        <v>8219763.9400000004</v>
      </c>
      <c r="G57" s="48">
        <f t="shared" si="70"/>
        <v>0</v>
      </c>
      <c r="H57" s="48">
        <f t="shared" si="70"/>
        <v>8219763.9400000004</v>
      </c>
      <c r="I57" s="48">
        <f t="shared" si="70"/>
        <v>0</v>
      </c>
      <c r="J57" s="48">
        <f t="shared" si="70"/>
        <v>8219763.9400000004</v>
      </c>
      <c r="K57" s="8">
        <f t="shared" ref="K57:P57" si="72">K58</f>
        <v>4078281</v>
      </c>
      <c r="L57" s="8">
        <f t="shared" si="72"/>
        <v>0</v>
      </c>
      <c r="M57" s="8">
        <f t="shared" si="72"/>
        <v>4078281</v>
      </c>
      <c r="N57" s="8">
        <f t="shared" si="72"/>
        <v>0</v>
      </c>
      <c r="O57" s="8">
        <f t="shared" si="72"/>
        <v>4078281</v>
      </c>
      <c r="P57" s="8">
        <f t="shared" si="72"/>
        <v>4078281</v>
      </c>
      <c r="S57" s="52"/>
      <c r="T57" s="52"/>
    </row>
    <row r="58" spans="1:20">
      <c r="A58" s="9" t="s">
        <v>9</v>
      </c>
      <c r="B58" s="10" t="s">
        <v>49</v>
      </c>
      <c r="C58" s="33" t="s">
        <v>10</v>
      </c>
      <c r="D58" s="29">
        <v>8219763.9400000004</v>
      </c>
      <c r="E58" s="29">
        <v>0</v>
      </c>
      <c r="F58" s="29">
        <f>D58+E58</f>
        <v>8219763.9400000004</v>
      </c>
      <c r="G58" s="29">
        <v>0</v>
      </c>
      <c r="H58" s="29">
        <f>F58+G58</f>
        <v>8219763.9400000004</v>
      </c>
      <c r="I58" s="29">
        <v>0</v>
      </c>
      <c r="J58" s="29">
        <f>H58+I58</f>
        <v>8219763.9400000004</v>
      </c>
      <c r="K58" s="11">
        <v>4078281</v>
      </c>
      <c r="L58" s="11">
        <v>0</v>
      </c>
      <c r="M58" s="11">
        <f>K58+L58</f>
        <v>4078281</v>
      </c>
      <c r="N58" s="11">
        <v>0</v>
      </c>
      <c r="O58" s="11">
        <f>M58+N58</f>
        <v>4078281</v>
      </c>
      <c r="P58" s="11">
        <v>4078281</v>
      </c>
      <c r="R58" s="52"/>
      <c r="S58" s="52"/>
      <c r="T58" s="52"/>
    </row>
    <row r="59" spans="1:20">
      <c r="A59" s="38" t="s">
        <v>50</v>
      </c>
      <c r="B59" s="4" t="s">
        <v>51</v>
      </c>
      <c r="C59" s="34" t="s">
        <v>0</v>
      </c>
      <c r="D59" s="47">
        <f t="shared" ref="D59:P59" si="73">D60+D73+D92+D96+D101</f>
        <v>73717752.76000002</v>
      </c>
      <c r="E59" s="47">
        <f t="shared" ref="E59:F59" si="74">E60+E73+E92+E96+E101</f>
        <v>278316118.73000002</v>
      </c>
      <c r="F59" s="47">
        <f t="shared" si="74"/>
        <v>352033871.49000007</v>
      </c>
      <c r="G59" s="47">
        <f t="shared" ref="G59:H59" si="75">G60+G73+G92+G96+G101</f>
        <v>2314992.7400000002</v>
      </c>
      <c r="H59" s="47">
        <f t="shared" si="75"/>
        <v>354348864.23000002</v>
      </c>
      <c r="I59" s="47">
        <f t="shared" ref="I59:J59" si="76">I60+I73+I92+I96+I101</f>
        <v>4636623.54</v>
      </c>
      <c r="J59" s="47">
        <f t="shared" si="76"/>
        <v>358985487.77000004</v>
      </c>
      <c r="K59" s="5">
        <f t="shared" si="73"/>
        <v>21326867.699999999</v>
      </c>
      <c r="L59" s="5">
        <f t="shared" ref="L59:M59" si="77">L60+L73+L92+L96+L101</f>
        <v>0</v>
      </c>
      <c r="M59" s="5">
        <f t="shared" si="77"/>
        <v>21326867.699999999</v>
      </c>
      <c r="N59" s="5">
        <f t="shared" ref="N59:O59" si="78">N60+N73+N92+N96+N101</f>
        <v>0</v>
      </c>
      <c r="O59" s="5">
        <f t="shared" si="78"/>
        <v>21326867.699999999</v>
      </c>
      <c r="P59" s="5">
        <f t="shared" si="73"/>
        <v>21326867.699999999</v>
      </c>
      <c r="R59" s="52"/>
      <c r="S59" s="52"/>
      <c r="T59" s="52"/>
    </row>
    <row r="60" spans="1:20">
      <c r="A60" s="3" t="s">
        <v>52</v>
      </c>
      <c r="B60" s="4" t="s">
        <v>53</v>
      </c>
      <c r="C60" s="34" t="s">
        <v>0</v>
      </c>
      <c r="D60" s="47">
        <f>D61+D65+D67</f>
        <v>28677213.870000001</v>
      </c>
      <c r="E60" s="47">
        <f t="shared" ref="E60:J60" si="79">E61+E65+E67+E69+E71</f>
        <v>77793723.75</v>
      </c>
      <c r="F60" s="47">
        <f t="shared" si="79"/>
        <v>106470937.62</v>
      </c>
      <c r="G60" s="47">
        <f t="shared" si="79"/>
        <v>-886752.9</v>
      </c>
      <c r="H60" s="47">
        <f t="shared" si="79"/>
        <v>105584184.72000001</v>
      </c>
      <c r="I60" s="47">
        <f t="shared" si="79"/>
        <v>0</v>
      </c>
      <c r="J60" s="47">
        <f t="shared" si="79"/>
        <v>105584184.72000001</v>
      </c>
      <c r="K60" s="5">
        <f t="shared" ref="K60:P60" si="80">K61+K63+K65+K69</f>
        <v>1050683</v>
      </c>
      <c r="L60" s="5">
        <f t="shared" ref="L60:M60" si="81">L61+L63+L65+L69</f>
        <v>0</v>
      </c>
      <c r="M60" s="5">
        <f t="shared" si="81"/>
        <v>1050683</v>
      </c>
      <c r="N60" s="5">
        <f t="shared" ref="N60:O60" si="82">N61+N63+N65+N69</f>
        <v>0</v>
      </c>
      <c r="O60" s="5">
        <f t="shared" si="82"/>
        <v>1050683</v>
      </c>
      <c r="P60" s="5">
        <f t="shared" si="80"/>
        <v>1050683</v>
      </c>
      <c r="R60" s="52"/>
      <c r="S60" s="52"/>
      <c r="T60" s="52"/>
    </row>
    <row r="61" spans="1:20" ht="13.5">
      <c r="A61" s="6" t="s">
        <v>54</v>
      </c>
      <c r="B61" s="7" t="s">
        <v>55</v>
      </c>
      <c r="C61" s="35" t="s">
        <v>0</v>
      </c>
      <c r="D61" s="48">
        <f t="shared" ref="D61:J61" si="83">D62</f>
        <v>1295023</v>
      </c>
      <c r="E61" s="48">
        <f t="shared" si="83"/>
        <v>2426666.66</v>
      </c>
      <c r="F61" s="48">
        <f t="shared" si="83"/>
        <v>3721689.66</v>
      </c>
      <c r="G61" s="48">
        <f t="shared" si="83"/>
        <v>0</v>
      </c>
      <c r="H61" s="48">
        <f t="shared" si="83"/>
        <v>3721689.66</v>
      </c>
      <c r="I61" s="48">
        <f t="shared" si="83"/>
        <v>0</v>
      </c>
      <c r="J61" s="48">
        <f t="shared" si="83"/>
        <v>3721689.66</v>
      </c>
      <c r="K61" s="8">
        <f t="shared" ref="K61:P61" si="84">K62</f>
        <v>1050683</v>
      </c>
      <c r="L61" s="8">
        <f t="shared" si="84"/>
        <v>0</v>
      </c>
      <c r="M61" s="8">
        <f t="shared" si="84"/>
        <v>1050683</v>
      </c>
      <c r="N61" s="8">
        <f t="shared" si="84"/>
        <v>0</v>
      </c>
      <c r="O61" s="8">
        <f t="shared" si="84"/>
        <v>1050683</v>
      </c>
      <c r="P61" s="8">
        <f t="shared" si="84"/>
        <v>1050683</v>
      </c>
    </row>
    <row r="62" spans="1:20">
      <c r="A62" s="9" t="s">
        <v>9</v>
      </c>
      <c r="B62" s="10" t="s">
        <v>55</v>
      </c>
      <c r="C62" s="33" t="s">
        <v>10</v>
      </c>
      <c r="D62" s="29">
        <v>1295023</v>
      </c>
      <c r="E62" s="29">
        <v>2426666.66</v>
      </c>
      <c r="F62" s="29">
        <f>D62+E62</f>
        <v>3721689.66</v>
      </c>
      <c r="G62" s="29">
        <v>0</v>
      </c>
      <c r="H62" s="29">
        <f>F62+G62</f>
        <v>3721689.66</v>
      </c>
      <c r="I62" s="29">
        <v>0</v>
      </c>
      <c r="J62" s="29">
        <f>H62+I62</f>
        <v>3721689.66</v>
      </c>
      <c r="K62" s="11">
        <v>1050683</v>
      </c>
      <c r="L62" s="11">
        <v>0</v>
      </c>
      <c r="M62" s="11">
        <f>K62+L62</f>
        <v>1050683</v>
      </c>
      <c r="N62" s="11">
        <v>0</v>
      </c>
      <c r="O62" s="11">
        <f>M62+N62</f>
        <v>1050683</v>
      </c>
      <c r="P62" s="11">
        <v>1050683</v>
      </c>
      <c r="T62" s="52"/>
    </row>
    <row r="63" spans="1:20" ht="27" hidden="1" customHeight="1" outlineLevel="1">
      <c r="A63" s="6" t="s">
        <v>56</v>
      </c>
      <c r="B63" s="7" t="s">
        <v>57</v>
      </c>
      <c r="C63" s="35" t="s">
        <v>0</v>
      </c>
      <c r="D63" s="48">
        <f t="shared" ref="D63:J63" si="85">D64</f>
        <v>0</v>
      </c>
      <c r="E63" s="48">
        <f t="shared" si="85"/>
        <v>0</v>
      </c>
      <c r="F63" s="48">
        <f t="shared" si="85"/>
        <v>0</v>
      </c>
      <c r="G63" s="48">
        <f t="shared" si="85"/>
        <v>0</v>
      </c>
      <c r="H63" s="48">
        <f t="shared" si="85"/>
        <v>0</v>
      </c>
      <c r="I63" s="48">
        <f t="shared" si="85"/>
        <v>0</v>
      </c>
      <c r="J63" s="48">
        <f t="shared" si="85"/>
        <v>0</v>
      </c>
      <c r="K63" s="8">
        <f t="shared" ref="K63:P63" si="86">K64</f>
        <v>0</v>
      </c>
      <c r="L63" s="8">
        <f t="shared" si="86"/>
        <v>0</v>
      </c>
      <c r="M63" s="8">
        <f t="shared" si="86"/>
        <v>0</v>
      </c>
      <c r="N63" s="8">
        <f t="shared" si="86"/>
        <v>0</v>
      </c>
      <c r="O63" s="8">
        <f t="shared" si="86"/>
        <v>0</v>
      </c>
      <c r="P63" s="8">
        <f t="shared" si="86"/>
        <v>0</v>
      </c>
      <c r="R63" s="52"/>
      <c r="S63" s="52"/>
      <c r="T63" s="52"/>
    </row>
    <row r="64" spans="1:20" ht="12.75" hidden="1" customHeight="1" outlineLevel="1">
      <c r="A64" s="9" t="s">
        <v>21</v>
      </c>
      <c r="B64" s="10" t="s">
        <v>57</v>
      </c>
      <c r="C64" s="33" t="s">
        <v>22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R64" s="52"/>
      <c r="S64" s="52"/>
      <c r="T64" s="52"/>
    </row>
    <row r="65" spans="1:20" ht="24" collapsed="1">
      <c r="A65" s="49" t="s">
        <v>180</v>
      </c>
      <c r="B65" s="19" t="s">
        <v>197</v>
      </c>
      <c r="C65" s="36" t="s">
        <v>0</v>
      </c>
      <c r="D65" s="48">
        <f t="shared" ref="D65:J65" si="87">D66</f>
        <v>21179593.690000001</v>
      </c>
      <c r="E65" s="48">
        <f t="shared" si="87"/>
        <v>0</v>
      </c>
      <c r="F65" s="48">
        <f t="shared" si="87"/>
        <v>21179593.690000001</v>
      </c>
      <c r="G65" s="48">
        <f t="shared" si="87"/>
        <v>0</v>
      </c>
      <c r="H65" s="48">
        <f t="shared" si="87"/>
        <v>21179593.690000001</v>
      </c>
      <c r="I65" s="48">
        <f t="shared" si="87"/>
        <v>0</v>
      </c>
      <c r="J65" s="48">
        <f t="shared" si="87"/>
        <v>21179593.690000001</v>
      </c>
      <c r="K65" s="48">
        <f t="shared" ref="K65:P65" si="88">K66</f>
        <v>0</v>
      </c>
      <c r="L65" s="48">
        <f t="shared" si="88"/>
        <v>0</v>
      </c>
      <c r="M65" s="48">
        <f t="shared" si="88"/>
        <v>0</v>
      </c>
      <c r="N65" s="48">
        <f t="shared" si="88"/>
        <v>0</v>
      </c>
      <c r="O65" s="48">
        <f t="shared" si="88"/>
        <v>0</v>
      </c>
      <c r="P65" s="48">
        <f t="shared" si="88"/>
        <v>0</v>
      </c>
      <c r="R65" s="52"/>
      <c r="S65" s="52"/>
      <c r="T65" s="52"/>
    </row>
    <row r="66" spans="1:20">
      <c r="A66" s="9" t="s">
        <v>9</v>
      </c>
      <c r="B66" s="50" t="s">
        <v>197</v>
      </c>
      <c r="C66" s="37">
        <v>200</v>
      </c>
      <c r="D66" s="46">
        <v>21179593.690000001</v>
      </c>
      <c r="E66" s="46">
        <v>0</v>
      </c>
      <c r="F66" s="46">
        <f>D66+E66</f>
        <v>21179593.690000001</v>
      </c>
      <c r="G66" s="46">
        <v>0</v>
      </c>
      <c r="H66" s="46">
        <f>F66+G66</f>
        <v>21179593.690000001</v>
      </c>
      <c r="I66" s="46">
        <v>0</v>
      </c>
      <c r="J66" s="46">
        <f>H66+I66</f>
        <v>21179593.690000001</v>
      </c>
      <c r="K66" s="46">
        <v>0</v>
      </c>
      <c r="L66" s="46">
        <v>0</v>
      </c>
      <c r="M66" s="46">
        <f>K66+L66</f>
        <v>0</v>
      </c>
      <c r="N66" s="46">
        <v>0</v>
      </c>
      <c r="O66" s="46">
        <f>M66+N66</f>
        <v>0</v>
      </c>
      <c r="P66" s="46">
        <v>0</v>
      </c>
      <c r="R66" s="52"/>
      <c r="S66" s="52"/>
      <c r="T66" s="52"/>
    </row>
    <row r="67" spans="1:20" ht="27">
      <c r="A67" s="16" t="s">
        <v>56</v>
      </c>
      <c r="B67" s="19" t="s">
        <v>201</v>
      </c>
      <c r="C67" s="35"/>
      <c r="D67" s="48">
        <f t="shared" ref="D67:J67" si="89">D68</f>
        <v>6202597.1799999997</v>
      </c>
      <c r="E67" s="48">
        <f t="shared" si="89"/>
        <v>47522015.409999996</v>
      </c>
      <c r="F67" s="48">
        <f t="shared" si="89"/>
        <v>53724612.589999996</v>
      </c>
      <c r="G67" s="48">
        <f t="shared" si="89"/>
        <v>-489484.38</v>
      </c>
      <c r="H67" s="48">
        <f t="shared" si="89"/>
        <v>53235128.209999993</v>
      </c>
      <c r="I67" s="48">
        <f t="shared" si="89"/>
        <v>0</v>
      </c>
      <c r="J67" s="48">
        <f t="shared" si="89"/>
        <v>53235128.209999993</v>
      </c>
      <c r="K67" s="48">
        <f t="shared" ref="K67:P67" si="90">K68</f>
        <v>0</v>
      </c>
      <c r="L67" s="48">
        <f t="shared" si="90"/>
        <v>0</v>
      </c>
      <c r="M67" s="48">
        <f t="shared" si="90"/>
        <v>0</v>
      </c>
      <c r="N67" s="48">
        <f t="shared" si="90"/>
        <v>0</v>
      </c>
      <c r="O67" s="48">
        <f t="shared" si="90"/>
        <v>0</v>
      </c>
      <c r="P67" s="48">
        <f t="shared" si="90"/>
        <v>0</v>
      </c>
      <c r="R67" s="52"/>
      <c r="S67" s="52"/>
      <c r="T67" s="52"/>
    </row>
    <row r="68" spans="1:20">
      <c r="A68" s="15" t="s">
        <v>166</v>
      </c>
      <c r="B68" s="54" t="s">
        <v>201</v>
      </c>
      <c r="C68" s="37" t="s">
        <v>22</v>
      </c>
      <c r="D68" s="29">
        <v>6202597.1799999997</v>
      </c>
      <c r="E68" s="28">
        <v>47522015.409999996</v>
      </c>
      <c r="F68" s="29">
        <f>D68+E68</f>
        <v>53724612.589999996</v>
      </c>
      <c r="G68" s="28">
        <f>-264666.69-224817.69</f>
        <v>-489484.38</v>
      </c>
      <c r="H68" s="29">
        <f>F68+G68</f>
        <v>53235128.209999993</v>
      </c>
      <c r="I68" s="28">
        <v>0</v>
      </c>
      <c r="J68" s="29">
        <f>H68+I68</f>
        <v>53235128.209999993</v>
      </c>
      <c r="K68" s="11">
        <v>0</v>
      </c>
      <c r="L68" s="11">
        <v>0</v>
      </c>
      <c r="M68" s="11">
        <f>K68+L68</f>
        <v>0</v>
      </c>
      <c r="N68" s="11">
        <v>0</v>
      </c>
      <c r="O68" s="11">
        <f>M68+N68</f>
        <v>0</v>
      </c>
      <c r="P68" s="11">
        <v>0</v>
      </c>
      <c r="R68" s="52"/>
      <c r="S68" s="52"/>
      <c r="T68" s="52"/>
    </row>
    <row r="69" spans="1:20" ht="27" customHeight="1" outlineLevel="1">
      <c r="A69" s="55" t="s">
        <v>165</v>
      </c>
      <c r="B69" s="19" t="s">
        <v>198</v>
      </c>
      <c r="C69" s="35" t="s">
        <v>0</v>
      </c>
      <c r="D69" s="48">
        <f t="shared" ref="D69:J69" si="91">D70</f>
        <v>0</v>
      </c>
      <c r="E69" s="48">
        <f t="shared" si="91"/>
        <v>21124754.399999999</v>
      </c>
      <c r="F69" s="48">
        <f t="shared" si="91"/>
        <v>21124754.399999999</v>
      </c>
      <c r="G69" s="48">
        <f t="shared" si="91"/>
        <v>0</v>
      </c>
      <c r="H69" s="48">
        <f t="shared" si="91"/>
        <v>21124754.399999999</v>
      </c>
      <c r="I69" s="48">
        <f t="shared" si="91"/>
        <v>0</v>
      </c>
      <c r="J69" s="48">
        <f t="shared" si="91"/>
        <v>21124754.399999999</v>
      </c>
      <c r="K69" s="20">
        <f t="shared" ref="K69:P71" si="92">K70</f>
        <v>0</v>
      </c>
      <c r="L69" s="20">
        <f t="shared" si="92"/>
        <v>0</v>
      </c>
      <c r="M69" s="20">
        <f t="shared" si="92"/>
        <v>0</v>
      </c>
      <c r="N69" s="20">
        <f t="shared" si="92"/>
        <v>0</v>
      </c>
      <c r="O69" s="20">
        <f t="shared" si="92"/>
        <v>0</v>
      </c>
      <c r="P69" s="20">
        <f t="shared" si="92"/>
        <v>0</v>
      </c>
      <c r="R69" s="52"/>
      <c r="S69" s="52"/>
      <c r="T69" s="52"/>
    </row>
    <row r="70" spans="1:20" ht="12.75" customHeight="1" outlineLevel="1">
      <c r="A70" s="27" t="s">
        <v>166</v>
      </c>
      <c r="B70" s="13" t="s">
        <v>198</v>
      </c>
      <c r="C70" s="37" t="s">
        <v>22</v>
      </c>
      <c r="D70" s="28">
        <v>0</v>
      </c>
      <c r="E70" s="28">
        <f>21124754.4</f>
        <v>21124754.399999999</v>
      </c>
      <c r="F70" s="28">
        <f>D70+E70</f>
        <v>21124754.399999999</v>
      </c>
      <c r="G70" s="28">
        <v>0</v>
      </c>
      <c r="H70" s="28">
        <f>F70+G70</f>
        <v>21124754.399999999</v>
      </c>
      <c r="I70" s="28">
        <v>0</v>
      </c>
      <c r="J70" s="28">
        <f>H70+I70</f>
        <v>21124754.399999999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R70" s="52"/>
      <c r="S70" s="52"/>
      <c r="T70" s="52"/>
    </row>
    <row r="71" spans="1:20" ht="25.5" customHeight="1" outlineLevel="1">
      <c r="A71" s="55" t="s">
        <v>56</v>
      </c>
      <c r="B71" s="19" t="s">
        <v>189</v>
      </c>
      <c r="C71" s="37"/>
      <c r="D71" s="48">
        <f t="shared" ref="D71:J71" si="93">D72</f>
        <v>0</v>
      </c>
      <c r="E71" s="48">
        <f t="shared" si="93"/>
        <v>6720287.2799999993</v>
      </c>
      <c r="F71" s="48">
        <f t="shared" si="93"/>
        <v>6720287.2799999993</v>
      </c>
      <c r="G71" s="48">
        <f t="shared" si="93"/>
        <v>-397268.52</v>
      </c>
      <c r="H71" s="48">
        <f t="shared" si="93"/>
        <v>6323018.7599999998</v>
      </c>
      <c r="I71" s="48">
        <f t="shared" si="93"/>
        <v>0</v>
      </c>
      <c r="J71" s="48">
        <f t="shared" si="93"/>
        <v>6323018.7599999998</v>
      </c>
      <c r="K71" s="20">
        <f t="shared" si="92"/>
        <v>0</v>
      </c>
      <c r="L71" s="20">
        <f t="shared" si="92"/>
        <v>0</v>
      </c>
      <c r="M71" s="20">
        <f t="shared" si="92"/>
        <v>0</v>
      </c>
      <c r="N71" s="20">
        <f t="shared" si="92"/>
        <v>0</v>
      </c>
      <c r="O71" s="20">
        <f t="shared" si="92"/>
        <v>0</v>
      </c>
      <c r="P71" s="20">
        <f t="shared" si="92"/>
        <v>0</v>
      </c>
      <c r="R71" s="52"/>
      <c r="S71" s="52"/>
      <c r="T71" s="52"/>
    </row>
    <row r="72" spans="1:20" ht="12.75" customHeight="1" outlineLevel="1">
      <c r="A72" s="27" t="s">
        <v>166</v>
      </c>
      <c r="B72" s="54" t="s">
        <v>189</v>
      </c>
      <c r="C72" s="37">
        <v>400</v>
      </c>
      <c r="D72" s="28">
        <v>0</v>
      </c>
      <c r="E72" s="28">
        <f>5781188.6+939098.68</f>
        <v>6720287.2799999993</v>
      </c>
      <c r="F72" s="28">
        <f>D72+E72</f>
        <v>6720287.2799999993</v>
      </c>
      <c r="G72" s="28">
        <f>-63868.88-333399.64</f>
        <v>-397268.52</v>
      </c>
      <c r="H72" s="28">
        <f>F72+G72</f>
        <v>6323018.7599999998</v>
      </c>
      <c r="I72" s="28">
        <v>0</v>
      </c>
      <c r="J72" s="28">
        <f>H72+I72</f>
        <v>6323018.7599999998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52"/>
      <c r="S72" s="52"/>
      <c r="T72" s="52"/>
    </row>
    <row r="73" spans="1:20">
      <c r="A73" s="25" t="s">
        <v>58</v>
      </c>
      <c r="B73" s="4" t="s">
        <v>59</v>
      </c>
      <c r="C73" s="34" t="s">
        <v>0</v>
      </c>
      <c r="D73" s="47">
        <f t="shared" ref="D73:J73" si="94">D74+D77+D80+D84+D86+D88</f>
        <v>35591039.109999999</v>
      </c>
      <c r="E73" s="47">
        <f t="shared" si="94"/>
        <v>198780631.84</v>
      </c>
      <c r="F73" s="47">
        <f t="shared" si="94"/>
        <v>234371670.95000002</v>
      </c>
      <c r="G73" s="47">
        <f t="shared" si="94"/>
        <v>1276309.1000000001</v>
      </c>
      <c r="H73" s="47">
        <f t="shared" si="94"/>
        <v>235647980.05000001</v>
      </c>
      <c r="I73" s="47">
        <f t="shared" si="94"/>
        <v>0</v>
      </c>
      <c r="J73" s="47">
        <f t="shared" si="94"/>
        <v>235647980.05000001</v>
      </c>
      <c r="K73" s="5">
        <f t="shared" ref="K73:P73" si="95">K74+K77+K80+K84+K86+K88</f>
        <v>12936330.699999999</v>
      </c>
      <c r="L73" s="5">
        <f t="shared" ref="L73:M73" si="96">L74+L77+L80+L84+L86+L88</f>
        <v>0</v>
      </c>
      <c r="M73" s="5">
        <f t="shared" si="96"/>
        <v>12936330.699999999</v>
      </c>
      <c r="N73" s="5">
        <f t="shared" ref="N73:O73" si="97">N74+N77+N80+N84+N86+N88</f>
        <v>0</v>
      </c>
      <c r="O73" s="5">
        <f t="shared" si="97"/>
        <v>12936330.699999999</v>
      </c>
      <c r="P73" s="5">
        <f t="shared" si="95"/>
        <v>12936330.699999999</v>
      </c>
      <c r="R73" s="52"/>
      <c r="S73" s="52"/>
      <c r="T73" s="52"/>
    </row>
    <row r="74" spans="1:20" ht="13.5">
      <c r="A74" s="6" t="s">
        <v>60</v>
      </c>
      <c r="B74" s="7" t="s">
        <v>61</v>
      </c>
      <c r="C74" s="35" t="s">
        <v>0</v>
      </c>
      <c r="D74" s="48">
        <f t="shared" ref="D74:J74" si="98">D75+D76</f>
        <v>0</v>
      </c>
      <c r="E74" s="48">
        <f t="shared" si="98"/>
        <v>0</v>
      </c>
      <c r="F74" s="48">
        <f t="shared" si="98"/>
        <v>0</v>
      </c>
      <c r="G74" s="48">
        <f t="shared" si="98"/>
        <v>0</v>
      </c>
      <c r="H74" s="48">
        <f t="shared" si="98"/>
        <v>0</v>
      </c>
      <c r="I74" s="48">
        <f t="shared" si="98"/>
        <v>0</v>
      </c>
      <c r="J74" s="48">
        <f t="shared" si="98"/>
        <v>0</v>
      </c>
      <c r="K74" s="8">
        <f t="shared" ref="K74:P74" si="99">K75+K76</f>
        <v>3249043.7</v>
      </c>
      <c r="L74" s="8">
        <f t="shared" ref="L74:M74" si="100">L75+L76</f>
        <v>0</v>
      </c>
      <c r="M74" s="8">
        <f t="shared" si="100"/>
        <v>3249043.7</v>
      </c>
      <c r="N74" s="8">
        <f t="shared" ref="N74:O74" si="101">N75+N76</f>
        <v>0</v>
      </c>
      <c r="O74" s="8">
        <f t="shared" si="101"/>
        <v>3249043.7</v>
      </c>
      <c r="P74" s="8">
        <f t="shared" si="99"/>
        <v>3249043.7</v>
      </c>
      <c r="R74" s="52"/>
      <c r="S74" s="52"/>
      <c r="T74" s="52"/>
    </row>
    <row r="75" spans="1:20">
      <c r="A75" s="9" t="s">
        <v>11</v>
      </c>
      <c r="B75" s="22" t="s">
        <v>61</v>
      </c>
      <c r="C75" s="33" t="s">
        <v>12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11">
        <v>500000</v>
      </c>
      <c r="L75" s="11">
        <v>0</v>
      </c>
      <c r="M75" s="11">
        <f>K75+L75</f>
        <v>500000</v>
      </c>
      <c r="N75" s="11">
        <v>0</v>
      </c>
      <c r="O75" s="11">
        <f>M75+N75</f>
        <v>500000</v>
      </c>
      <c r="P75" s="11">
        <v>500000</v>
      </c>
      <c r="R75" s="52"/>
      <c r="S75" s="52"/>
      <c r="T75" s="52"/>
    </row>
    <row r="76" spans="1:20">
      <c r="A76" s="15" t="s">
        <v>166</v>
      </c>
      <c r="B76" s="10" t="s">
        <v>61</v>
      </c>
      <c r="C76" s="33" t="s">
        <v>22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11">
        <v>2749043.7</v>
      </c>
      <c r="L76" s="11">
        <v>0</v>
      </c>
      <c r="M76" s="11">
        <f>K76+L76</f>
        <v>2749043.7</v>
      </c>
      <c r="N76" s="11">
        <v>0</v>
      </c>
      <c r="O76" s="11">
        <f>M76+N76</f>
        <v>2749043.7</v>
      </c>
      <c r="P76" s="11">
        <v>2749043.7</v>
      </c>
      <c r="R76" s="52"/>
      <c r="S76" s="52"/>
      <c r="T76" s="52"/>
    </row>
    <row r="77" spans="1:20" ht="13.5" customHeight="1">
      <c r="A77" s="6" t="s">
        <v>62</v>
      </c>
      <c r="B77" s="7" t="s">
        <v>63</v>
      </c>
      <c r="C77" s="35" t="s">
        <v>0</v>
      </c>
      <c r="D77" s="48">
        <f t="shared" ref="D77:J77" si="102">D78+D79</f>
        <v>7410356.1100000003</v>
      </c>
      <c r="E77" s="48">
        <f t="shared" si="102"/>
        <v>200000</v>
      </c>
      <c r="F77" s="48">
        <f t="shared" si="102"/>
        <v>7610356.1100000003</v>
      </c>
      <c r="G77" s="48">
        <f t="shared" si="102"/>
        <v>1160309.1000000001</v>
      </c>
      <c r="H77" s="48">
        <f t="shared" si="102"/>
        <v>8770665.2100000009</v>
      </c>
      <c r="I77" s="48">
        <f t="shared" si="102"/>
        <v>0</v>
      </c>
      <c r="J77" s="48">
        <f t="shared" si="102"/>
        <v>8770665.2100000009</v>
      </c>
      <c r="K77" s="8">
        <f t="shared" ref="K77:P77" si="103">K78+K79</f>
        <v>6506604</v>
      </c>
      <c r="L77" s="8">
        <f t="shared" ref="L77:M77" si="104">L78+L79</f>
        <v>0</v>
      </c>
      <c r="M77" s="8">
        <f t="shared" si="104"/>
        <v>6506604</v>
      </c>
      <c r="N77" s="8">
        <f t="shared" ref="N77:O77" si="105">N78+N79</f>
        <v>0</v>
      </c>
      <c r="O77" s="8">
        <f t="shared" si="105"/>
        <v>6506604</v>
      </c>
      <c r="P77" s="8">
        <f t="shared" si="103"/>
        <v>6506604</v>
      </c>
      <c r="R77" s="52"/>
      <c r="S77" s="52"/>
      <c r="T77" s="52"/>
    </row>
    <row r="78" spans="1:20" ht="14.25" customHeight="1">
      <c r="A78" s="9" t="s">
        <v>9</v>
      </c>
      <c r="B78" s="22" t="s">
        <v>63</v>
      </c>
      <c r="C78" s="33" t="s">
        <v>10</v>
      </c>
      <c r="D78" s="28">
        <v>7410356.1100000003</v>
      </c>
      <c r="E78" s="28">
        <v>200000</v>
      </c>
      <c r="F78" s="28">
        <f>D78+E78</f>
        <v>7610356.1100000003</v>
      </c>
      <c r="G78" s="28">
        <f>-116000-84000+1978379.35-618070.25</f>
        <v>1160309.1000000001</v>
      </c>
      <c r="H78" s="28">
        <f>F78+G78</f>
        <v>8770665.2100000009</v>
      </c>
      <c r="I78" s="28">
        <v>0</v>
      </c>
      <c r="J78" s="28">
        <f>H78+I78</f>
        <v>8770665.2100000009</v>
      </c>
      <c r="K78" s="28">
        <v>6506604</v>
      </c>
      <c r="L78" s="28">
        <v>0</v>
      </c>
      <c r="M78" s="28">
        <f>K78+L78</f>
        <v>6506604</v>
      </c>
      <c r="N78" s="28">
        <v>0</v>
      </c>
      <c r="O78" s="28">
        <f>M78+N78</f>
        <v>6506604</v>
      </c>
      <c r="P78" s="28">
        <v>6506604</v>
      </c>
      <c r="R78" s="52"/>
      <c r="S78" s="52"/>
      <c r="T78" s="52"/>
    </row>
    <row r="79" spans="1:20" ht="12.75" hidden="1" customHeight="1">
      <c r="A79" s="9" t="s">
        <v>21</v>
      </c>
      <c r="B79" s="10" t="s">
        <v>63</v>
      </c>
      <c r="C79" s="33" t="s">
        <v>22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R79" s="52"/>
      <c r="S79" s="52"/>
      <c r="T79" s="52"/>
    </row>
    <row r="80" spans="1:20" ht="13.5">
      <c r="A80" s="14" t="s">
        <v>153</v>
      </c>
      <c r="B80" s="12" t="s">
        <v>154</v>
      </c>
      <c r="C80" s="35" t="s">
        <v>0</v>
      </c>
      <c r="D80" s="48">
        <f t="shared" ref="D80:J80" si="106">D81+D82+D83</f>
        <v>25000000</v>
      </c>
      <c r="E80" s="48">
        <f t="shared" si="106"/>
        <v>198580631.84</v>
      </c>
      <c r="F80" s="48">
        <f t="shared" si="106"/>
        <v>223580631.84</v>
      </c>
      <c r="G80" s="48">
        <f t="shared" si="106"/>
        <v>116000</v>
      </c>
      <c r="H80" s="48">
        <f t="shared" si="106"/>
        <v>223696631.84</v>
      </c>
      <c r="I80" s="48">
        <f t="shared" si="106"/>
        <v>0</v>
      </c>
      <c r="J80" s="48">
        <f t="shared" si="106"/>
        <v>223696631.84</v>
      </c>
      <c r="K80" s="8">
        <f t="shared" ref="K80" si="107">K81+K82+K83</f>
        <v>0</v>
      </c>
      <c r="L80" s="8">
        <f t="shared" ref="L80:M80" si="108">L81+L82+L83</f>
        <v>0</v>
      </c>
      <c r="M80" s="8">
        <f t="shared" si="108"/>
        <v>0</v>
      </c>
      <c r="N80" s="8">
        <f t="shared" ref="N80:O80" si="109">N81+N82+N83</f>
        <v>0</v>
      </c>
      <c r="O80" s="8">
        <f t="shared" si="109"/>
        <v>0</v>
      </c>
      <c r="P80" s="8">
        <f t="shared" ref="P80" si="110">P81+P82+P83</f>
        <v>0</v>
      </c>
      <c r="R80" s="52"/>
      <c r="S80" s="52"/>
      <c r="T80" s="52"/>
    </row>
    <row r="81" spans="1:20" ht="13.5" customHeight="1">
      <c r="A81" s="15" t="s">
        <v>9</v>
      </c>
      <c r="B81" s="54" t="s">
        <v>154</v>
      </c>
      <c r="C81" s="33" t="s">
        <v>10</v>
      </c>
      <c r="D81" s="29">
        <v>0</v>
      </c>
      <c r="E81" s="28">
        <f>224500+19916288.07</f>
        <v>20140788.07</v>
      </c>
      <c r="F81" s="29">
        <f>D81+E81</f>
        <v>20140788.07</v>
      </c>
      <c r="G81" s="28">
        <v>116000</v>
      </c>
      <c r="H81" s="29">
        <f>F81+G81</f>
        <v>20256788.07</v>
      </c>
      <c r="I81" s="28">
        <v>0</v>
      </c>
      <c r="J81" s="29">
        <f>H81+I81</f>
        <v>20256788.07</v>
      </c>
      <c r="K81" s="11">
        <v>0</v>
      </c>
      <c r="L81" s="11">
        <v>0</v>
      </c>
      <c r="M81" s="11">
        <f>K81+L81</f>
        <v>0</v>
      </c>
      <c r="N81" s="11">
        <v>0</v>
      </c>
      <c r="O81" s="11">
        <f>M81+N81</f>
        <v>0</v>
      </c>
      <c r="P81" s="11">
        <v>0</v>
      </c>
      <c r="R81" s="52"/>
      <c r="S81" s="52"/>
      <c r="T81" s="52"/>
    </row>
    <row r="82" spans="1:20">
      <c r="A82" s="15" t="s">
        <v>166</v>
      </c>
      <c r="B82" s="13" t="s">
        <v>154</v>
      </c>
      <c r="C82" s="33" t="s">
        <v>22</v>
      </c>
      <c r="D82" s="29">
        <v>25000000</v>
      </c>
      <c r="E82" s="28">
        <v>178439843.77000001</v>
      </c>
      <c r="F82" s="29">
        <f>D82+E82</f>
        <v>203439843.77000001</v>
      </c>
      <c r="G82" s="28">
        <v>0</v>
      </c>
      <c r="H82" s="29">
        <f>F82+G82</f>
        <v>203439843.77000001</v>
      </c>
      <c r="I82" s="28">
        <v>0</v>
      </c>
      <c r="J82" s="29">
        <f>H82+I82</f>
        <v>203439843.77000001</v>
      </c>
      <c r="K82" s="11">
        <v>0</v>
      </c>
      <c r="L82" s="11">
        <v>0</v>
      </c>
      <c r="M82" s="11">
        <f>K82+L82</f>
        <v>0</v>
      </c>
      <c r="N82" s="11">
        <v>0</v>
      </c>
      <c r="O82" s="11">
        <f>M82+N82</f>
        <v>0</v>
      </c>
      <c r="P82" s="11">
        <v>0</v>
      </c>
      <c r="R82" s="52"/>
      <c r="S82" s="52"/>
      <c r="T82" s="52"/>
    </row>
    <row r="83" spans="1:20" ht="14.45" hidden="1" customHeight="1" outlineLevel="1">
      <c r="A83" s="15" t="s">
        <v>23</v>
      </c>
      <c r="B83" s="13" t="s">
        <v>154</v>
      </c>
      <c r="C83" s="33" t="s">
        <v>24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R83" s="52"/>
      <c r="S83" s="52"/>
      <c r="T83" s="52"/>
    </row>
    <row r="84" spans="1:20" ht="13.5" collapsed="1">
      <c r="A84" s="16" t="s">
        <v>172</v>
      </c>
      <c r="B84" s="12" t="s">
        <v>155</v>
      </c>
      <c r="C84" s="36" t="s">
        <v>0</v>
      </c>
      <c r="D84" s="48">
        <f t="shared" ref="D84:J84" si="111">D85</f>
        <v>3180683</v>
      </c>
      <c r="E84" s="48">
        <f t="shared" si="111"/>
        <v>0</v>
      </c>
      <c r="F84" s="48">
        <f t="shared" si="111"/>
        <v>3180683</v>
      </c>
      <c r="G84" s="48">
        <f t="shared" si="111"/>
        <v>0</v>
      </c>
      <c r="H84" s="48">
        <f t="shared" si="111"/>
        <v>3180683</v>
      </c>
      <c r="I84" s="48">
        <f t="shared" si="111"/>
        <v>0</v>
      </c>
      <c r="J84" s="48">
        <f t="shared" si="111"/>
        <v>3180683</v>
      </c>
      <c r="K84" s="8">
        <f t="shared" ref="K84:P84" si="112">K85</f>
        <v>3180683</v>
      </c>
      <c r="L84" s="8">
        <f t="shared" si="112"/>
        <v>0</v>
      </c>
      <c r="M84" s="8">
        <f t="shared" si="112"/>
        <v>3180683</v>
      </c>
      <c r="N84" s="8">
        <f t="shared" si="112"/>
        <v>0</v>
      </c>
      <c r="O84" s="8">
        <f t="shared" si="112"/>
        <v>3180683</v>
      </c>
      <c r="P84" s="8">
        <f t="shared" si="112"/>
        <v>3180683</v>
      </c>
      <c r="R84" s="52"/>
    </row>
    <row r="85" spans="1:20" ht="14.45" customHeight="1">
      <c r="A85" s="15" t="s">
        <v>66</v>
      </c>
      <c r="B85" s="13" t="s">
        <v>155</v>
      </c>
      <c r="C85" s="37" t="s">
        <v>67</v>
      </c>
      <c r="D85" s="28">
        <v>3180683</v>
      </c>
      <c r="E85" s="28">
        <v>0</v>
      </c>
      <c r="F85" s="28">
        <f>D85+E85</f>
        <v>3180683</v>
      </c>
      <c r="G85" s="28">
        <v>0</v>
      </c>
      <c r="H85" s="28">
        <f>F85+G85</f>
        <v>3180683</v>
      </c>
      <c r="I85" s="28">
        <v>0</v>
      </c>
      <c r="J85" s="28">
        <f>H85+I85</f>
        <v>3180683</v>
      </c>
      <c r="K85" s="28">
        <v>3180683</v>
      </c>
      <c r="L85" s="28">
        <v>0</v>
      </c>
      <c r="M85" s="28">
        <f>K85+L85</f>
        <v>3180683</v>
      </c>
      <c r="N85" s="28">
        <v>0</v>
      </c>
      <c r="O85" s="28">
        <f>M85+N85</f>
        <v>3180683</v>
      </c>
      <c r="P85" s="28">
        <v>3180683</v>
      </c>
      <c r="S85" s="52"/>
      <c r="T85" s="52"/>
    </row>
    <row r="86" spans="1:20" ht="13.5" hidden="1" customHeight="1" outlineLevel="1">
      <c r="A86" s="6" t="s">
        <v>64</v>
      </c>
      <c r="B86" s="7" t="s">
        <v>65</v>
      </c>
      <c r="C86" s="35" t="s">
        <v>0</v>
      </c>
      <c r="D86" s="48">
        <f t="shared" ref="D86:J86" si="113">D87</f>
        <v>0</v>
      </c>
      <c r="E86" s="48">
        <f t="shared" si="113"/>
        <v>0</v>
      </c>
      <c r="F86" s="48">
        <f t="shared" si="113"/>
        <v>0</v>
      </c>
      <c r="G86" s="48">
        <f t="shared" si="113"/>
        <v>0</v>
      </c>
      <c r="H86" s="48">
        <f t="shared" si="113"/>
        <v>0</v>
      </c>
      <c r="I86" s="48">
        <f t="shared" si="113"/>
        <v>0</v>
      </c>
      <c r="J86" s="48">
        <f t="shared" si="113"/>
        <v>0</v>
      </c>
      <c r="K86" s="8">
        <f t="shared" ref="K86:P86" si="114">K87</f>
        <v>0</v>
      </c>
      <c r="L86" s="8">
        <f t="shared" si="114"/>
        <v>0</v>
      </c>
      <c r="M86" s="8">
        <f t="shared" si="114"/>
        <v>0</v>
      </c>
      <c r="N86" s="8">
        <f t="shared" si="114"/>
        <v>0</v>
      </c>
      <c r="O86" s="8">
        <f t="shared" si="114"/>
        <v>0</v>
      </c>
      <c r="P86" s="8">
        <f t="shared" si="114"/>
        <v>0</v>
      </c>
      <c r="R86" s="52"/>
    </row>
    <row r="87" spans="1:20" ht="14.45" hidden="1" customHeight="1" outlineLevel="1">
      <c r="A87" s="9" t="s">
        <v>66</v>
      </c>
      <c r="B87" s="10" t="s">
        <v>65</v>
      </c>
      <c r="C87" s="33" t="s">
        <v>67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</row>
    <row r="88" spans="1:20" ht="13.5" hidden="1" customHeight="1" outlineLevel="1">
      <c r="A88" s="6" t="s">
        <v>68</v>
      </c>
      <c r="B88" s="7" t="s">
        <v>69</v>
      </c>
      <c r="C88" s="35" t="s">
        <v>0</v>
      </c>
      <c r="D88" s="48">
        <f t="shared" ref="D88:J88" si="115">D89+D90+D91</f>
        <v>0</v>
      </c>
      <c r="E88" s="48">
        <f t="shared" si="115"/>
        <v>0</v>
      </c>
      <c r="F88" s="48">
        <f t="shared" si="115"/>
        <v>0</v>
      </c>
      <c r="G88" s="48">
        <f t="shared" si="115"/>
        <v>0</v>
      </c>
      <c r="H88" s="48">
        <f t="shared" si="115"/>
        <v>0</v>
      </c>
      <c r="I88" s="48">
        <f t="shared" si="115"/>
        <v>0</v>
      </c>
      <c r="J88" s="48">
        <f t="shared" si="115"/>
        <v>0</v>
      </c>
      <c r="K88" s="8">
        <f t="shared" ref="K88:P88" si="116">K89+K90+K91</f>
        <v>0</v>
      </c>
      <c r="L88" s="8">
        <f t="shared" ref="L88:M88" si="117">L89+L90+L91</f>
        <v>0</v>
      </c>
      <c r="M88" s="8">
        <f t="shared" si="117"/>
        <v>0</v>
      </c>
      <c r="N88" s="8">
        <f t="shared" ref="N88:O88" si="118">N89+N90+N91</f>
        <v>0</v>
      </c>
      <c r="O88" s="8">
        <f t="shared" si="118"/>
        <v>0</v>
      </c>
      <c r="P88" s="8">
        <f t="shared" si="116"/>
        <v>0</v>
      </c>
      <c r="R88" s="52"/>
    </row>
    <row r="89" spans="1:20" ht="12.75" hidden="1" customHeight="1" outlineLevel="1">
      <c r="A89" s="9" t="s">
        <v>9</v>
      </c>
      <c r="B89" s="10" t="s">
        <v>69</v>
      </c>
      <c r="C89" s="33" t="s">
        <v>10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</row>
    <row r="90" spans="1:20" ht="12.75" hidden="1" customHeight="1" outlineLevel="1">
      <c r="A90" s="9" t="s">
        <v>21</v>
      </c>
      <c r="B90" s="10" t="s">
        <v>69</v>
      </c>
      <c r="C90" s="33" t="s">
        <v>22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1:20" ht="14.45" hidden="1" customHeight="1" outlineLevel="1">
      <c r="A91" s="9" t="s">
        <v>23</v>
      </c>
      <c r="B91" s="10" t="s">
        <v>69</v>
      </c>
      <c r="C91" s="33" t="s">
        <v>24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1:20" collapsed="1">
      <c r="A92" s="3" t="s">
        <v>70</v>
      </c>
      <c r="B92" s="4" t="s">
        <v>71</v>
      </c>
      <c r="C92" s="34" t="s">
        <v>0</v>
      </c>
      <c r="D92" s="47">
        <f t="shared" ref="D92:J92" si="119">D93</f>
        <v>3616533.98</v>
      </c>
      <c r="E92" s="47">
        <f t="shared" si="119"/>
        <v>-895833.98</v>
      </c>
      <c r="F92" s="47">
        <f t="shared" si="119"/>
        <v>2720700</v>
      </c>
      <c r="G92" s="47">
        <f t="shared" si="119"/>
        <v>-36060.160000000003</v>
      </c>
      <c r="H92" s="47">
        <f t="shared" si="119"/>
        <v>2684639.84</v>
      </c>
      <c r="I92" s="47">
        <f t="shared" si="119"/>
        <v>0</v>
      </c>
      <c r="J92" s="47">
        <f t="shared" si="119"/>
        <v>2684639.84</v>
      </c>
      <c r="K92" s="5">
        <f t="shared" ref="K92:P92" si="120">K93</f>
        <v>3302321</v>
      </c>
      <c r="L92" s="5">
        <f t="shared" si="120"/>
        <v>0</v>
      </c>
      <c r="M92" s="5">
        <f t="shared" si="120"/>
        <v>3302321</v>
      </c>
      <c r="N92" s="5">
        <f t="shared" si="120"/>
        <v>0</v>
      </c>
      <c r="O92" s="5">
        <f t="shared" si="120"/>
        <v>3302321</v>
      </c>
      <c r="P92" s="5">
        <f t="shared" si="120"/>
        <v>3302321</v>
      </c>
    </row>
    <row r="93" spans="1:20" ht="13.5">
      <c r="A93" s="6" t="s">
        <v>72</v>
      </c>
      <c r="B93" s="7" t="s">
        <v>73</v>
      </c>
      <c r="C93" s="35" t="s">
        <v>0</v>
      </c>
      <c r="D93" s="48">
        <f t="shared" ref="D93:J93" si="121">D94+D95</f>
        <v>3616533.98</v>
      </c>
      <c r="E93" s="48">
        <f t="shared" si="121"/>
        <v>-895833.98</v>
      </c>
      <c r="F93" s="48">
        <f t="shared" si="121"/>
        <v>2720700</v>
      </c>
      <c r="G93" s="48">
        <f t="shared" si="121"/>
        <v>-36060.160000000003</v>
      </c>
      <c r="H93" s="48">
        <f t="shared" si="121"/>
        <v>2684639.84</v>
      </c>
      <c r="I93" s="48">
        <f t="shared" si="121"/>
        <v>0</v>
      </c>
      <c r="J93" s="48">
        <f t="shared" si="121"/>
        <v>2684639.84</v>
      </c>
      <c r="K93" s="8">
        <f t="shared" ref="K93:P93" si="122">K94+K95</f>
        <v>3302321</v>
      </c>
      <c r="L93" s="8">
        <f t="shared" ref="L93:M93" si="123">L94+L95</f>
        <v>0</v>
      </c>
      <c r="M93" s="8">
        <f t="shared" si="123"/>
        <v>3302321</v>
      </c>
      <c r="N93" s="8">
        <f t="shared" ref="N93:O93" si="124">N94+N95</f>
        <v>0</v>
      </c>
      <c r="O93" s="8">
        <f t="shared" si="124"/>
        <v>3302321</v>
      </c>
      <c r="P93" s="8">
        <f t="shared" si="122"/>
        <v>3302321</v>
      </c>
    </row>
    <row r="94" spans="1:20">
      <c r="A94" s="9" t="s">
        <v>9</v>
      </c>
      <c r="B94" s="22" t="s">
        <v>73</v>
      </c>
      <c r="C94" s="33" t="s">
        <v>10</v>
      </c>
      <c r="D94" s="29">
        <v>2720700</v>
      </c>
      <c r="E94" s="29">
        <v>0</v>
      </c>
      <c r="F94" s="29">
        <f>D94+E94</f>
        <v>2720700</v>
      </c>
      <c r="G94" s="29">
        <v>-36060.160000000003</v>
      </c>
      <c r="H94" s="29">
        <f>F94+G94</f>
        <v>2684639.84</v>
      </c>
      <c r="I94" s="29">
        <v>0</v>
      </c>
      <c r="J94" s="29">
        <f>H94+I94</f>
        <v>2684639.84</v>
      </c>
      <c r="K94" s="11">
        <v>2802321</v>
      </c>
      <c r="L94" s="11">
        <v>0</v>
      </c>
      <c r="M94" s="11">
        <f>K94+L94</f>
        <v>2802321</v>
      </c>
      <c r="N94" s="11">
        <v>0</v>
      </c>
      <c r="O94" s="11">
        <f>M94+N94</f>
        <v>2802321</v>
      </c>
      <c r="P94" s="11">
        <v>2802321</v>
      </c>
    </row>
    <row r="95" spans="1:20" ht="14.45" customHeight="1">
      <c r="A95" s="9" t="s">
        <v>23</v>
      </c>
      <c r="B95" s="10" t="s">
        <v>73</v>
      </c>
      <c r="C95" s="33" t="s">
        <v>24</v>
      </c>
      <c r="D95" s="29">
        <v>895833.98</v>
      </c>
      <c r="E95" s="28">
        <f>-395833.98-500000</f>
        <v>-895833.98</v>
      </c>
      <c r="F95" s="29">
        <f>D95+E95</f>
        <v>0</v>
      </c>
      <c r="G95" s="28">
        <v>0</v>
      </c>
      <c r="H95" s="29">
        <f>F95+G95</f>
        <v>0</v>
      </c>
      <c r="I95" s="28">
        <v>0</v>
      </c>
      <c r="J95" s="29">
        <f>H95+I95</f>
        <v>0</v>
      </c>
      <c r="K95" s="11">
        <v>500000</v>
      </c>
      <c r="L95" s="11">
        <v>0</v>
      </c>
      <c r="M95" s="11">
        <f>K95+L95</f>
        <v>500000</v>
      </c>
      <c r="N95" s="11">
        <v>0</v>
      </c>
      <c r="O95" s="11">
        <f>M95+N95</f>
        <v>500000</v>
      </c>
      <c r="P95" s="11">
        <v>500000</v>
      </c>
    </row>
    <row r="96" spans="1:20">
      <c r="A96" s="3" t="s">
        <v>74</v>
      </c>
      <c r="B96" s="4" t="s">
        <v>75</v>
      </c>
      <c r="C96" s="34" t="s">
        <v>0</v>
      </c>
      <c r="D96" s="47">
        <f t="shared" ref="D96:J96" si="125">D97</f>
        <v>4810519.9000000004</v>
      </c>
      <c r="E96" s="47">
        <f t="shared" si="125"/>
        <v>761717.97000000032</v>
      </c>
      <c r="F96" s="47">
        <f t="shared" si="125"/>
        <v>5572237.8700000001</v>
      </c>
      <c r="G96" s="47">
        <f t="shared" si="125"/>
        <v>1961996.7000000002</v>
      </c>
      <c r="H96" s="47">
        <f t="shared" si="125"/>
        <v>7534234.5700000003</v>
      </c>
      <c r="I96" s="47">
        <f t="shared" si="125"/>
        <v>4636623.54</v>
      </c>
      <c r="J96" s="47">
        <f t="shared" si="125"/>
        <v>12170858.109999999</v>
      </c>
      <c r="K96" s="5">
        <f t="shared" ref="K96:P96" si="126">K97</f>
        <v>3607971</v>
      </c>
      <c r="L96" s="5">
        <f t="shared" si="126"/>
        <v>0</v>
      </c>
      <c r="M96" s="5">
        <f t="shared" si="126"/>
        <v>3607971</v>
      </c>
      <c r="N96" s="5">
        <f t="shared" si="126"/>
        <v>0</v>
      </c>
      <c r="O96" s="5">
        <f t="shared" si="126"/>
        <v>3607971</v>
      </c>
      <c r="P96" s="5">
        <f t="shared" si="126"/>
        <v>3607971</v>
      </c>
    </row>
    <row r="97" spans="1:16" ht="13.5">
      <c r="A97" s="6" t="s">
        <v>76</v>
      </c>
      <c r="B97" s="7" t="s">
        <v>77</v>
      </c>
      <c r="C97" s="35" t="s">
        <v>0</v>
      </c>
      <c r="D97" s="48">
        <f t="shared" ref="D97:J97" si="127">D98+D99+D100</f>
        <v>4810519.9000000004</v>
      </c>
      <c r="E97" s="48">
        <f t="shared" si="127"/>
        <v>761717.97000000032</v>
      </c>
      <c r="F97" s="48">
        <f t="shared" si="127"/>
        <v>5572237.8700000001</v>
      </c>
      <c r="G97" s="48">
        <f t="shared" si="127"/>
        <v>1961996.7000000002</v>
      </c>
      <c r="H97" s="48">
        <f t="shared" si="127"/>
        <v>7534234.5700000003</v>
      </c>
      <c r="I97" s="48">
        <f t="shared" si="127"/>
        <v>4636623.54</v>
      </c>
      <c r="J97" s="48">
        <f t="shared" si="127"/>
        <v>12170858.109999999</v>
      </c>
      <c r="K97" s="8">
        <f t="shared" ref="K97:P97" si="128">K98+K99+K100</f>
        <v>3607971</v>
      </c>
      <c r="L97" s="8">
        <f t="shared" ref="L97:M97" si="129">L98+L99+L100</f>
        <v>0</v>
      </c>
      <c r="M97" s="8">
        <f t="shared" si="129"/>
        <v>3607971</v>
      </c>
      <c r="N97" s="8">
        <f t="shared" ref="N97:O97" si="130">N98+N99+N100</f>
        <v>0</v>
      </c>
      <c r="O97" s="8">
        <f t="shared" si="130"/>
        <v>3607971</v>
      </c>
      <c r="P97" s="8">
        <f t="shared" si="128"/>
        <v>3607971</v>
      </c>
    </row>
    <row r="98" spans="1:16">
      <c r="A98" s="9" t="s">
        <v>9</v>
      </c>
      <c r="B98" s="22" t="s">
        <v>77</v>
      </c>
      <c r="C98" s="33" t="s">
        <v>10</v>
      </c>
      <c r="D98" s="29">
        <v>975593.9</v>
      </c>
      <c r="E98" s="28">
        <f>23445.6+1109451.1-179174.7-196419.2+4415.17</f>
        <v>761717.97000000032</v>
      </c>
      <c r="F98" s="29">
        <f>D98+E98</f>
        <v>1737311.8700000003</v>
      </c>
      <c r="G98" s="28">
        <f>1253374.8+410883</f>
        <v>1664257.8</v>
      </c>
      <c r="H98" s="29">
        <f>F98+G98</f>
        <v>3401569.6700000004</v>
      </c>
      <c r="I98" s="28">
        <f>3167509.2+432350.4+833322</f>
        <v>4433181.5999999996</v>
      </c>
      <c r="J98" s="29">
        <f>H98+I98</f>
        <v>7834751.2699999996</v>
      </c>
      <c r="K98" s="11">
        <v>600000</v>
      </c>
      <c r="L98" s="11">
        <v>0</v>
      </c>
      <c r="M98" s="11">
        <f>K98+L98</f>
        <v>600000</v>
      </c>
      <c r="N98" s="11">
        <v>0</v>
      </c>
      <c r="O98" s="11">
        <f>M98+N98</f>
        <v>600000</v>
      </c>
      <c r="P98" s="11">
        <v>600000</v>
      </c>
    </row>
    <row r="99" spans="1:16" hidden="1" outlineLevel="1">
      <c r="A99" s="9" t="s">
        <v>21</v>
      </c>
      <c r="B99" s="10" t="s">
        <v>77</v>
      </c>
      <c r="C99" s="33" t="s">
        <v>22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11">
        <v>0</v>
      </c>
      <c r="L99" s="11">
        <v>0</v>
      </c>
      <c r="M99" s="11">
        <f t="shared" ref="M99:M100" si="131">K99+L99</f>
        <v>0</v>
      </c>
      <c r="N99" s="11">
        <v>0</v>
      </c>
      <c r="O99" s="11">
        <f t="shared" ref="O99:O100" si="132">M99+N99</f>
        <v>0</v>
      </c>
      <c r="P99" s="11">
        <v>0</v>
      </c>
    </row>
    <row r="100" spans="1:16" ht="14.45" customHeight="1" collapsed="1">
      <c r="A100" s="9" t="s">
        <v>23</v>
      </c>
      <c r="B100" s="10" t="s">
        <v>77</v>
      </c>
      <c r="C100" s="33" t="s">
        <v>24</v>
      </c>
      <c r="D100" s="29">
        <v>3834926</v>
      </c>
      <c r="E100" s="29">
        <v>0</v>
      </c>
      <c r="F100" s="29">
        <f>D100+E100</f>
        <v>3834926</v>
      </c>
      <c r="G100" s="29">
        <v>297738.90000000002</v>
      </c>
      <c r="H100" s="29">
        <f>F100+G100</f>
        <v>4132664.9</v>
      </c>
      <c r="I100" s="29">
        <v>203441.94</v>
      </c>
      <c r="J100" s="29">
        <f>H100+I100</f>
        <v>4336106.84</v>
      </c>
      <c r="K100" s="11">
        <v>3007971</v>
      </c>
      <c r="L100" s="11">
        <v>0</v>
      </c>
      <c r="M100" s="11">
        <f t="shared" si="131"/>
        <v>3007971</v>
      </c>
      <c r="N100" s="11">
        <v>0</v>
      </c>
      <c r="O100" s="11">
        <f t="shared" si="132"/>
        <v>3007971</v>
      </c>
      <c r="P100" s="11">
        <v>3007971</v>
      </c>
    </row>
    <row r="101" spans="1:16">
      <c r="A101" s="3" t="s">
        <v>78</v>
      </c>
      <c r="B101" s="4" t="s">
        <v>79</v>
      </c>
      <c r="C101" s="34" t="s">
        <v>0</v>
      </c>
      <c r="D101" s="47">
        <f t="shared" ref="D101:J102" si="133">D102</f>
        <v>1022445.9</v>
      </c>
      <c r="E101" s="47">
        <f t="shared" si="133"/>
        <v>1875879.15</v>
      </c>
      <c r="F101" s="47">
        <f t="shared" si="133"/>
        <v>2898325.05</v>
      </c>
      <c r="G101" s="47">
        <f t="shared" si="133"/>
        <v>-500</v>
      </c>
      <c r="H101" s="47">
        <f t="shared" si="133"/>
        <v>2897825.05</v>
      </c>
      <c r="I101" s="47">
        <f t="shared" si="133"/>
        <v>0</v>
      </c>
      <c r="J101" s="47">
        <f t="shared" si="133"/>
        <v>2897825.05</v>
      </c>
      <c r="K101" s="5">
        <f t="shared" ref="K101:P101" si="134">K102</f>
        <v>429562</v>
      </c>
      <c r="L101" s="5">
        <f t="shared" si="134"/>
        <v>0</v>
      </c>
      <c r="M101" s="5">
        <f t="shared" si="134"/>
        <v>429562</v>
      </c>
      <c r="N101" s="5">
        <f t="shared" si="134"/>
        <v>0</v>
      </c>
      <c r="O101" s="5">
        <f t="shared" si="134"/>
        <v>429562</v>
      </c>
      <c r="P101" s="5">
        <f t="shared" si="134"/>
        <v>429562</v>
      </c>
    </row>
    <row r="102" spans="1:16" ht="27">
      <c r="A102" s="6" t="s">
        <v>80</v>
      </c>
      <c r="B102" s="7" t="s">
        <v>81</v>
      </c>
      <c r="C102" s="35" t="s">
        <v>0</v>
      </c>
      <c r="D102" s="48">
        <f t="shared" si="133"/>
        <v>1022445.9</v>
      </c>
      <c r="E102" s="48">
        <f t="shared" si="133"/>
        <v>1875879.15</v>
      </c>
      <c r="F102" s="48">
        <f t="shared" si="133"/>
        <v>2898325.05</v>
      </c>
      <c r="G102" s="48">
        <f t="shared" si="133"/>
        <v>-500</v>
      </c>
      <c r="H102" s="48">
        <f t="shared" si="133"/>
        <v>2897825.05</v>
      </c>
      <c r="I102" s="48">
        <f t="shared" si="133"/>
        <v>0</v>
      </c>
      <c r="J102" s="48">
        <f t="shared" si="133"/>
        <v>2897825.05</v>
      </c>
      <c r="K102" s="8">
        <f t="shared" ref="K102:P102" si="135">K103</f>
        <v>429562</v>
      </c>
      <c r="L102" s="8">
        <f t="shared" si="135"/>
        <v>0</v>
      </c>
      <c r="M102" s="8">
        <f t="shared" si="135"/>
        <v>429562</v>
      </c>
      <c r="N102" s="8">
        <f t="shared" si="135"/>
        <v>0</v>
      </c>
      <c r="O102" s="8">
        <f t="shared" si="135"/>
        <v>429562</v>
      </c>
      <c r="P102" s="8">
        <f t="shared" si="135"/>
        <v>429562</v>
      </c>
    </row>
    <row r="103" spans="1:16">
      <c r="A103" s="9" t="s">
        <v>9</v>
      </c>
      <c r="B103" s="22" t="s">
        <v>81</v>
      </c>
      <c r="C103" s="33" t="s">
        <v>10</v>
      </c>
      <c r="D103" s="29">
        <v>1022445.9</v>
      </c>
      <c r="E103" s="28">
        <v>1875879.15</v>
      </c>
      <c r="F103" s="29">
        <f>D103+E103</f>
        <v>2898325.05</v>
      </c>
      <c r="G103" s="28">
        <v>-500</v>
      </c>
      <c r="H103" s="29">
        <f>F103+G103</f>
        <v>2897825.05</v>
      </c>
      <c r="I103" s="28">
        <v>0</v>
      </c>
      <c r="J103" s="29">
        <f>H103+I103</f>
        <v>2897825.05</v>
      </c>
      <c r="K103" s="11">
        <v>429562</v>
      </c>
      <c r="L103" s="11">
        <v>0</v>
      </c>
      <c r="M103" s="11">
        <f>K103+L103</f>
        <v>429562</v>
      </c>
      <c r="N103" s="11">
        <v>0</v>
      </c>
      <c r="O103" s="11">
        <f>M103+N103</f>
        <v>429562</v>
      </c>
      <c r="P103" s="11">
        <v>429562</v>
      </c>
    </row>
    <row r="104" spans="1:16" ht="14.45" customHeight="1">
      <c r="A104" s="38" t="s">
        <v>82</v>
      </c>
      <c r="B104" s="4" t="s">
        <v>83</v>
      </c>
      <c r="C104" s="34" t="s">
        <v>0</v>
      </c>
      <c r="D104" s="47">
        <f t="shared" ref="D104:J106" si="136">D105</f>
        <v>3644235</v>
      </c>
      <c r="E104" s="47">
        <f t="shared" si="136"/>
        <v>11222.8</v>
      </c>
      <c r="F104" s="47">
        <f t="shared" si="136"/>
        <v>3655457.8</v>
      </c>
      <c r="G104" s="47">
        <f t="shared" si="136"/>
        <v>-1000000</v>
      </c>
      <c r="H104" s="47">
        <f t="shared" si="136"/>
        <v>2655457.7999999998</v>
      </c>
      <c r="I104" s="47">
        <f t="shared" si="136"/>
        <v>0</v>
      </c>
      <c r="J104" s="47">
        <f t="shared" si="136"/>
        <v>2655457.7999999998</v>
      </c>
      <c r="K104" s="5">
        <f t="shared" ref="K104:P104" si="137">K105</f>
        <v>3753562</v>
      </c>
      <c r="L104" s="5">
        <f t="shared" si="137"/>
        <v>0</v>
      </c>
      <c r="M104" s="5">
        <f t="shared" si="137"/>
        <v>3753562</v>
      </c>
      <c r="N104" s="5">
        <f t="shared" si="137"/>
        <v>0</v>
      </c>
      <c r="O104" s="5">
        <f t="shared" si="137"/>
        <v>3753562</v>
      </c>
      <c r="P104" s="5">
        <f t="shared" si="137"/>
        <v>3753562</v>
      </c>
    </row>
    <row r="105" spans="1:16">
      <c r="A105" s="3" t="s">
        <v>84</v>
      </c>
      <c r="B105" s="4" t="s">
        <v>85</v>
      </c>
      <c r="C105" s="34" t="s">
        <v>0</v>
      </c>
      <c r="D105" s="47">
        <f t="shared" si="136"/>
        <v>3644235</v>
      </c>
      <c r="E105" s="47">
        <f t="shared" si="136"/>
        <v>11222.8</v>
      </c>
      <c r="F105" s="47">
        <f t="shared" si="136"/>
        <v>3655457.8</v>
      </c>
      <c r="G105" s="47">
        <f t="shared" si="136"/>
        <v>-1000000</v>
      </c>
      <c r="H105" s="47">
        <f t="shared" si="136"/>
        <v>2655457.7999999998</v>
      </c>
      <c r="I105" s="47">
        <f t="shared" si="136"/>
        <v>0</v>
      </c>
      <c r="J105" s="47">
        <f t="shared" si="136"/>
        <v>2655457.7999999998</v>
      </c>
      <c r="K105" s="5">
        <f t="shared" ref="K105:P105" si="138">K106</f>
        <v>3753562</v>
      </c>
      <c r="L105" s="5">
        <f t="shared" si="138"/>
        <v>0</v>
      </c>
      <c r="M105" s="5">
        <f t="shared" si="138"/>
        <v>3753562</v>
      </c>
      <c r="N105" s="5">
        <f t="shared" si="138"/>
        <v>0</v>
      </c>
      <c r="O105" s="5">
        <f t="shared" si="138"/>
        <v>3753562</v>
      </c>
      <c r="P105" s="5">
        <f t="shared" si="138"/>
        <v>3753562</v>
      </c>
    </row>
    <row r="106" spans="1:16" ht="13.5">
      <c r="A106" s="6" t="s">
        <v>86</v>
      </c>
      <c r="B106" s="7" t="s">
        <v>87</v>
      </c>
      <c r="C106" s="35" t="s">
        <v>0</v>
      </c>
      <c r="D106" s="48">
        <f t="shared" si="136"/>
        <v>3644235</v>
      </c>
      <c r="E106" s="48">
        <f t="shared" si="136"/>
        <v>11222.8</v>
      </c>
      <c r="F106" s="48">
        <f t="shared" si="136"/>
        <v>3655457.8</v>
      </c>
      <c r="G106" s="48">
        <f t="shared" si="136"/>
        <v>-1000000</v>
      </c>
      <c r="H106" s="48">
        <f t="shared" si="136"/>
        <v>2655457.7999999998</v>
      </c>
      <c r="I106" s="48">
        <f t="shared" si="136"/>
        <v>0</v>
      </c>
      <c r="J106" s="48">
        <f t="shared" si="136"/>
        <v>2655457.7999999998</v>
      </c>
      <c r="K106" s="8">
        <f t="shared" ref="K106:P106" si="139">K107</f>
        <v>3753562</v>
      </c>
      <c r="L106" s="8">
        <f t="shared" si="139"/>
        <v>0</v>
      </c>
      <c r="M106" s="8">
        <f t="shared" si="139"/>
        <v>3753562</v>
      </c>
      <c r="N106" s="8">
        <f t="shared" si="139"/>
        <v>0</v>
      </c>
      <c r="O106" s="8">
        <f t="shared" si="139"/>
        <v>3753562</v>
      </c>
      <c r="P106" s="8">
        <f t="shared" si="139"/>
        <v>3753562</v>
      </c>
    </row>
    <row r="107" spans="1:16">
      <c r="A107" s="9" t="s">
        <v>9</v>
      </c>
      <c r="B107" s="10" t="s">
        <v>87</v>
      </c>
      <c r="C107" s="33" t="s">
        <v>10</v>
      </c>
      <c r="D107" s="29">
        <v>3644235</v>
      </c>
      <c r="E107" s="28">
        <v>11222.8</v>
      </c>
      <c r="F107" s="29">
        <f>D107+E107</f>
        <v>3655457.8</v>
      </c>
      <c r="G107" s="28">
        <v>-1000000</v>
      </c>
      <c r="H107" s="29">
        <f>F107+G107</f>
        <v>2655457.7999999998</v>
      </c>
      <c r="I107" s="28">
        <v>0</v>
      </c>
      <c r="J107" s="29">
        <f>H107+I107</f>
        <v>2655457.7999999998</v>
      </c>
      <c r="K107" s="11">
        <v>3753562</v>
      </c>
      <c r="L107" s="11">
        <v>0</v>
      </c>
      <c r="M107" s="11">
        <f>K107+L107</f>
        <v>3753562</v>
      </c>
      <c r="N107" s="11">
        <v>0</v>
      </c>
      <c r="O107" s="11">
        <f>M107+N107</f>
        <v>3753562</v>
      </c>
      <c r="P107" s="11">
        <v>3753562</v>
      </c>
    </row>
    <row r="108" spans="1:16">
      <c r="A108" s="38" t="s">
        <v>88</v>
      </c>
      <c r="B108" s="4" t="s">
        <v>89</v>
      </c>
      <c r="C108" s="34" t="s">
        <v>0</v>
      </c>
      <c r="D108" s="47">
        <f t="shared" ref="D108:J109" si="140">D109</f>
        <v>2647770.65</v>
      </c>
      <c r="E108" s="47">
        <f t="shared" si="140"/>
        <v>1916507.05</v>
      </c>
      <c r="F108" s="47">
        <f t="shared" si="140"/>
        <v>4564277.7</v>
      </c>
      <c r="G108" s="47">
        <f t="shared" si="140"/>
        <v>-9103.41</v>
      </c>
      <c r="H108" s="47">
        <f t="shared" si="140"/>
        <v>4555174.29</v>
      </c>
      <c r="I108" s="47">
        <f t="shared" si="140"/>
        <v>0</v>
      </c>
      <c r="J108" s="47">
        <f t="shared" si="140"/>
        <v>4555174.29</v>
      </c>
      <c r="K108" s="5">
        <f t="shared" ref="K108:P108" si="141">K109</f>
        <v>2727203.95</v>
      </c>
      <c r="L108" s="5">
        <f t="shared" si="141"/>
        <v>0</v>
      </c>
      <c r="M108" s="5">
        <f t="shared" si="141"/>
        <v>2727203.95</v>
      </c>
      <c r="N108" s="5">
        <f t="shared" si="141"/>
        <v>0</v>
      </c>
      <c r="O108" s="5">
        <f t="shared" si="141"/>
        <v>2727203.95</v>
      </c>
      <c r="P108" s="5">
        <f t="shared" si="141"/>
        <v>2727203.95</v>
      </c>
    </row>
    <row r="109" spans="1:16" ht="25.5">
      <c r="A109" s="3" t="s">
        <v>90</v>
      </c>
      <c r="B109" s="4" t="s">
        <v>91</v>
      </c>
      <c r="C109" s="34" t="s">
        <v>0</v>
      </c>
      <c r="D109" s="47">
        <f t="shared" si="140"/>
        <v>2647770.65</v>
      </c>
      <c r="E109" s="47">
        <f t="shared" si="140"/>
        <v>1916507.05</v>
      </c>
      <c r="F109" s="47">
        <f t="shared" si="140"/>
        <v>4564277.7</v>
      </c>
      <c r="G109" s="47">
        <f t="shared" si="140"/>
        <v>-9103.41</v>
      </c>
      <c r="H109" s="47">
        <f t="shared" si="140"/>
        <v>4555174.29</v>
      </c>
      <c r="I109" s="47">
        <f t="shared" si="140"/>
        <v>0</v>
      </c>
      <c r="J109" s="47">
        <f t="shared" si="140"/>
        <v>4555174.29</v>
      </c>
      <c r="K109" s="5">
        <f t="shared" ref="K109:P109" si="142">K110</f>
        <v>2727203.95</v>
      </c>
      <c r="L109" s="5">
        <f t="shared" si="142"/>
        <v>0</v>
      </c>
      <c r="M109" s="5">
        <f t="shared" si="142"/>
        <v>2727203.95</v>
      </c>
      <c r="N109" s="5">
        <f t="shared" si="142"/>
        <v>0</v>
      </c>
      <c r="O109" s="5">
        <f t="shared" si="142"/>
        <v>2727203.95</v>
      </c>
      <c r="P109" s="5">
        <f t="shared" si="142"/>
        <v>2727203.95</v>
      </c>
    </row>
    <row r="110" spans="1:16" ht="13.5" customHeight="1">
      <c r="A110" s="31" t="s">
        <v>92</v>
      </c>
      <c r="B110" s="7" t="s">
        <v>93</v>
      </c>
      <c r="C110" s="35" t="s">
        <v>0</v>
      </c>
      <c r="D110" s="48">
        <f t="shared" ref="D110:J110" si="143">D111+D112</f>
        <v>2647770.65</v>
      </c>
      <c r="E110" s="48">
        <f t="shared" si="143"/>
        <v>1916507.05</v>
      </c>
      <c r="F110" s="48">
        <f t="shared" si="143"/>
        <v>4564277.7</v>
      </c>
      <c r="G110" s="48">
        <f t="shared" si="143"/>
        <v>-9103.41</v>
      </c>
      <c r="H110" s="48">
        <f t="shared" si="143"/>
        <v>4555174.29</v>
      </c>
      <c r="I110" s="48">
        <f t="shared" si="143"/>
        <v>0</v>
      </c>
      <c r="J110" s="48">
        <f t="shared" si="143"/>
        <v>4555174.29</v>
      </c>
      <c r="K110" s="8">
        <f t="shared" ref="K110:P110" si="144">K111+K112</f>
        <v>2727203.95</v>
      </c>
      <c r="L110" s="8">
        <f t="shared" ref="L110:M110" si="145">L111+L112</f>
        <v>0</v>
      </c>
      <c r="M110" s="8">
        <f t="shared" si="145"/>
        <v>2727203.95</v>
      </c>
      <c r="N110" s="8">
        <f t="shared" ref="N110:O110" si="146">N111+N112</f>
        <v>0</v>
      </c>
      <c r="O110" s="8">
        <f t="shared" si="146"/>
        <v>2727203.95</v>
      </c>
      <c r="P110" s="8">
        <f t="shared" si="144"/>
        <v>2727203.95</v>
      </c>
    </row>
    <row r="111" spans="1:16">
      <c r="A111" s="9" t="s">
        <v>9</v>
      </c>
      <c r="B111" s="10" t="s">
        <v>93</v>
      </c>
      <c r="C111" s="33" t="s">
        <v>10</v>
      </c>
      <c r="D111" s="29">
        <v>2411231.65</v>
      </c>
      <c r="E111" s="28">
        <f>1820681.7+95825.35</f>
        <v>1916507.05</v>
      </c>
      <c r="F111" s="29">
        <f>D111+E111</f>
        <v>4327738.7</v>
      </c>
      <c r="G111" s="28">
        <v>-9103.41</v>
      </c>
      <c r="H111" s="29">
        <f>F111+G111</f>
        <v>4318635.29</v>
      </c>
      <c r="I111" s="28">
        <v>0</v>
      </c>
      <c r="J111" s="29">
        <f>H111+I111</f>
        <v>4318635.29</v>
      </c>
      <c r="K111" s="11">
        <v>2395908.9500000002</v>
      </c>
      <c r="L111" s="11">
        <v>0</v>
      </c>
      <c r="M111" s="11">
        <f>K111+L111</f>
        <v>2395908.9500000002</v>
      </c>
      <c r="N111" s="11">
        <v>0</v>
      </c>
      <c r="O111" s="11">
        <f>M111+N111</f>
        <v>2395908.9500000002</v>
      </c>
      <c r="P111" s="11">
        <v>2395908.9500000002</v>
      </c>
    </row>
    <row r="112" spans="1:16">
      <c r="A112" s="9" t="s">
        <v>11</v>
      </c>
      <c r="B112" s="10" t="s">
        <v>93</v>
      </c>
      <c r="C112" s="33">
        <v>300</v>
      </c>
      <c r="D112" s="29">
        <v>236539</v>
      </c>
      <c r="E112" s="29">
        <v>0</v>
      </c>
      <c r="F112" s="29">
        <f>D112+E112</f>
        <v>236539</v>
      </c>
      <c r="G112" s="29">
        <v>0</v>
      </c>
      <c r="H112" s="29">
        <f>F112+G112</f>
        <v>236539</v>
      </c>
      <c r="I112" s="29">
        <v>0</v>
      </c>
      <c r="J112" s="29">
        <f>H112+I112</f>
        <v>236539</v>
      </c>
      <c r="K112" s="11">
        <v>331295</v>
      </c>
      <c r="L112" s="11">
        <v>0</v>
      </c>
      <c r="M112" s="11">
        <f>K112+L112</f>
        <v>331295</v>
      </c>
      <c r="N112" s="11">
        <v>0</v>
      </c>
      <c r="O112" s="11">
        <f>M112+N112</f>
        <v>331295</v>
      </c>
      <c r="P112" s="11">
        <v>331295</v>
      </c>
    </row>
    <row r="113" spans="1:17">
      <c r="A113" s="38" t="s">
        <v>94</v>
      </c>
      <c r="B113" s="4" t="s">
        <v>95</v>
      </c>
      <c r="C113" s="34" t="s">
        <v>0</v>
      </c>
      <c r="D113" s="47">
        <f t="shared" ref="D113:J113" si="147">D114+D117</f>
        <v>156522550.87</v>
      </c>
      <c r="E113" s="47">
        <f t="shared" si="147"/>
        <v>164294289.11000001</v>
      </c>
      <c r="F113" s="47">
        <f t="shared" si="147"/>
        <v>320816839.97999996</v>
      </c>
      <c r="G113" s="47">
        <f t="shared" si="147"/>
        <v>7438913.9099999983</v>
      </c>
      <c r="H113" s="47">
        <f t="shared" si="147"/>
        <v>328255753.88999999</v>
      </c>
      <c r="I113" s="47">
        <f t="shared" si="147"/>
        <v>8197888.5800000001</v>
      </c>
      <c r="J113" s="47">
        <f t="shared" si="147"/>
        <v>336453642.47000003</v>
      </c>
      <c r="K113" s="5">
        <f t="shared" ref="K113:P113" si="148">K114+K117</f>
        <v>148123802.34999999</v>
      </c>
      <c r="L113" s="5">
        <f t="shared" ref="L113:M113" si="149">L114+L117</f>
        <v>0</v>
      </c>
      <c r="M113" s="5">
        <f t="shared" si="149"/>
        <v>148123802.34999999</v>
      </c>
      <c r="N113" s="5">
        <f t="shared" ref="N113:O113" si="150">N114+N117</f>
        <v>0</v>
      </c>
      <c r="O113" s="5">
        <f t="shared" si="150"/>
        <v>148123802.34999999</v>
      </c>
      <c r="P113" s="5">
        <f t="shared" si="148"/>
        <v>148073874.81</v>
      </c>
    </row>
    <row r="114" spans="1:17" ht="25.5" hidden="1" outlineLevel="1">
      <c r="A114" s="3" t="s">
        <v>96</v>
      </c>
      <c r="B114" s="4" t="s">
        <v>97</v>
      </c>
      <c r="C114" s="34" t="s">
        <v>0</v>
      </c>
      <c r="D114" s="47">
        <f t="shared" ref="D114:J115" si="151">D115</f>
        <v>0</v>
      </c>
      <c r="E114" s="47">
        <f t="shared" si="151"/>
        <v>0</v>
      </c>
      <c r="F114" s="47">
        <f t="shared" si="151"/>
        <v>0</v>
      </c>
      <c r="G114" s="47">
        <f t="shared" si="151"/>
        <v>0</v>
      </c>
      <c r="H114" s="47">
        <f t="shared" si="151"/>
        <v>0</v>
      </c>
      <c r="I114" s="47">
        <f t="shared" si="151"/>
        <v>0</v>
      </c>
      <c r="J114" s="47">
        <f t="shared" si="151"/>
        <v>0</v>
      </c>
      <c r="K114" s="5">
        <f t="shared" ref="K114:P114" si="152">K115</f>
        <v>0</v>
      </c>
      <c r="L114" s="5">
        <f t="shared" si="152"/>
        <v>0</v>
      </c>
      <c r="M114" s="5">
        <f t="shared" si="152"/>
        <v>0</v>
      </c>
      <c r="N114" s="5">
        <f t="shared" si="152"/>
        <v>0</v>
      </c>
      <c r="O114" s="5">
        <f t="shared" si="152"/>
        <v>0</v>
      </c>
      <c r="P114" s="5">
        <f t="shared" si="152"/>
        <v>0</v>
      </c>
    </row>
    <row r="115" spans="1:17" ht="27" hidden="1" outlineLevel="1">
      <c r="A115" s="6" t="s">
        <v>98</v>
      </c>
      <c r="B115" s="7" t="s">
        <v>99</v>
      </c>
      <c r="C115" s="35" t="s">
        <v>0</v>
      </c>
      <c r="D115" s="48">
        <f t="shared" si="151"/>
        <v>0</v>
      </c>
      <c r="E115" s="48">
        <f t="shared" si="151"/>
        <v>0</v>
      </c>
      <c r="F115" s="48">
        <f t="shared" si="151"/>
        <v>0</v>
      </c>
      <c r="G115" s="48">
        <f t="shared" si="151"/>
        <v>0</v>
      </c>
      <c r="H115" s="48">
        <f t="shared" si="151"/>
        <v>0</v>
      </c>
      <c r="I115" s="48">
        <f t="shared" si="151"/>
        <v>0</v>
      </c>
      <c r="J115" s="48">
        <f t="shared" si="151"/>
        <v>0</v>
      </c>
      <c r="K115" s="8">
        <f t="shared" ref="K115:P115" si="153">K116</f>
        <v>0</v>
      </c>
      <c r="L115" s="8">
        <f t="shared" si="153"/>
        <v>0</v>
      </c>
      <c r="M115" s="8">
        <f t="shared" si="153"/>
        <v>0</v>
      </c>
      <c r="N115" s="8">
        <f t="shared" si="153"/>
        <v>0</v>
      </c>
      <c r="O115" s="8">
        <f t="shared" si="153"/>
        <v>0</v>
      </c>
      <c r="P115" s="8">
        <f t="shared" si="153"/>
        <v>0</v>
      </c>
    </row>
    <row r="116" spans="1:17" hidden="1" outlineLevel="1">
      <c r="A116" s="9" t="s">
        <v>9</v>
      </c>
      <c r="B116" s="10" t="s">
        <v>99</v>
      </c>
      <c r="C116" s="33" t="s">
        <v>10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</row>
    <row r="117" spans="1:17" collapsed="1">
      <c r="A117" s="3" t="s">
        <v>100</v>
      </c>
      <c r="B117" s="4" t="s">
        <v>101</v>
      </c>
      <c r="C117" s="34" t="s">
        <v>0</v>
      </c>
      <c r="D117" s="47">
        <f t="shared" ref="D117:F117" si="154">D118+D120+D122+D125+D127+D130+D132+D141+D143+D145+D148+D137</f>
        <v>156522550.87</v>
      </c>
      <c r="E117" s="47">
        <f t="shared" si="154"/>
        <v>164294289.11000001</v>
      </c>
      <c r="F117" s="47">
        <f t="shared" si="154"/>
        <v>320816839.97999996</v>
      </c>
      <c r="G117" s="47">
        <f>G118+G120+G122+G125+G127+G130+G132+G141+G143+G145+G148+G137</f>
        <v>7438913.9099999983</v>
      </c>
      <c r="H117" s="47">
        <f t="shared" ref="H117:P117" si="155">H118+H120+H122+H125+H127+H130+H132+H141+H143+H145+H148+H137</f>
        <v>328255753.88999999</v>
      </c>
      <c r="I117" s="47">
        <f>I118+I120+I122+I125+I127+I130+I132+I141+I143+I145+I148+I137</f>
        <v>8197888.5800000001</v>
      </c>
      <c r="J117" s="47">
        <f t="shared" ref="J117" si="156">J118+J120+J122+J125+J127+J130+J132+J141+J143+J145+J148+J137</f>
        <v>336453642.47000003</v>
      </c>
      <c r="K117" s="47">
        <f t="shared" si="155"/>
        <v>148123802.34999999</v>
      </c>
      <c r="L117" s="47">
        <f t="shared" si="155"/>
        <v>0</v>
      </c>
      <c r="M117" s="47">
        <f t="shared" si="155"/>
        <v>148123802.34999999</v>
      </c>
      <c r="N117" s="47">
        <f t="shared" si="155"/>
        <v>0</v>
      </c>
      <c r="O117" s="47">
        <f t="shared" si="155"/>
        <v>148123802.34999999</v>
      </c>
      <c r="P117" s="47">
        <f t="shared" si="155"/>
        <v>148073874.81</v>
      </c>
      <c r="Q117" s="52"/>
    </row>
    <row r="118" spans="1:17" ht="13.5">
      <c r="A118" s="6" t="s">
        <v>102</v>
      </c>
      <c r="B118" s="7" t="s">
        <v>103</v>
      </c>
      <c r="C118" s="35" t="s">
        <v>0</v>
      </c>
      <c r="D118" s="48">
        <f t="shared" ref="D118:J118" si="157">D119</f>
        <v>13609134.85</v>
      </c>
      <c r="E118" s="48">
        <f t="shared" si="157"/>
        <v>142791.26999999984</v>
      </c>
      <c r="F118" s="48">
        <f t="shared" si="157"/>
        <v>13751926.119999999</v>
      </c>
      <c r="G118" s="48">
        <f t="shared" si="157"/>
        <v>0</v>
      </c>
      <c r="H118" s="48">
        <f t="shared" si="157"/>
        <v>13751926.119999999</v>
      </c>
      <c r="I118" s="48">
        <f t="shared" si="157"/>
        <v>2076821</v>
      </c>
      <c r="J118" s="48">
        <f t="shared" si="157"/>
        <v>15828747.119999999</v>
      </c>
      <c r="K118" s="8">
        <f t="shared" ref="K118:P118" si="158">K119</f>
        <v>13090408.890000001</v>
      </c>
      <c r="L118" s="8">
        <f t="shared" si="158"/>
        <v>0</v>
      </c>
      <c r="M118" s="8">
        <f t="shared" si="158"/>
        <v>13090408.890000001</v>
      </c>
      <c r="N118" s="8">
        <f t="shared" si="158"/>
        <v>0</v>
      </c>
      <c r="O118" s="8">
        <f t="shared" si="158"/>
        <v>13090408.890000001</v>
      </c>
      <c r="P118" s="8">
        <f t="shared" si="158"/>
        <v>13090408.890000001</v>
      </c>
      <c r="Q118" s="52"/>
    </row>
    <row r="119" spans="1:17">
      <c r="A119" s="9" t="s">
        <v>9</v>
      </c>
      <c r="B119" s="22" t="s">
        <v>103</v>
      </c>
      <c r="C119" s="33" t="s">
        <v>10</v>
      </c>
      <c r="D119" s="29">
        <v>13609134.85</v>
      </c>
      <c r="E119" s="28">
        <f>-1109451.1+770391.83+481850.54</f>
        <v>142791.26999999984</v>
      </c>
      <c r="F119" s="29">
        <f>D119+E119</f>
        <v>13751926.119999999</v>
      </c>
      <c r="G119" s="28">
        <v>0</v>
      </c>
      <c r="H119" s="29">
        <f>F119+G119</f>
        <v>13751926.119999999</v>
      </c>
      <c r="I119" s="28">
        <v>2076821</v>
      </c>
      <c r="J119" s="29">
        <f>H119+I119</f>
        <v>15828747.119999999</v>
      </c>
      <c r="K119" s="11">
        <v>13090408.890000001</v>
      </c>
      <c r="L119" s="11">
        <v>0</v>
      </c>
      <c r="M119" s="11">
        <f>K119+L119</f>
        <v>13090408.890000001</v>
      </c>
      <c r="N119" s="11">
        <v>0</v>
      </c>
      <c r="O119" s="11">
        <f>M119+N119</f>
        <v>13090408.890000001</v>
      </c>
      <c r="P119" s="11">
        <v>13090408.890000001</v>
      </c>
    </row>
    <row r="120" spans="1:17" ht="14.45" customHeight="1">
      <c r="A120" s="6" t="s">
        <v>104</v>
      </c>
      <c r="B120" s="7" t="s">
        <v>105</v>
      </c>
      <c r="C120" s="35" t="s">
        <v>0</v>
      </c>
      <c r="D120" s="48">
        <f t="shared" ref="D120:J120" si="159">D121</f>
        <v>2500000</v>
      </c>
      <c r="E120" s="48">
        <f t="shared" si="159"/>
        <v>9009000</v>
      </c>
      <c r="F120" s="48">
        <f t="shared" si="159"/>
        <v>11509000</v>
      </c>
      <c r="G120" s="48">
        <f t="shared" si="159"/>
        <v>817655.23</v>
      </c>
      <c r="H120" s="48">
        <f t="shared" si="159"/>
        <v>12326655.23</v>
      </c>
      <c r="I120" s="48">
        <f t="shared" si="159"/>
        <v>0</v>
      </c>
      <c r="J120" s="48">
        <f t="shared" si="159"/>
        <v>12326655.23</v>
      </c>
      <c r="K120" s="8">
        <f t="shared" ref="K120:P120" si="160">K121</f>
        <v>3575000</v>
      </c>
      <c r="L120" s="8">
        <f t="shared" si="160"/>
        <v>0</v>
      </c>
      <c r="M120" s="8">
        <f t="shared" si="160"/>
        <v>3575000</v>
      </c>
      <c r="N120" s="8">
        <f t="shared" si="160"/>
        <v>0</v>
      </c>
      <c r="O120" s="8">
        <f t="shared" si="160"/>
        <v>3575000</v>
      </c>
      <c r="P120" s="8">
        <f t="shared" si="160"/>
        <v>3575000</v>
      </c>
    </row>
    <row r="121" spans="1:17">
      <c r="A121" s="9" t="s">
        <v>9</v>
      </c>
      <c r="B121" s="10" t="s">
        <v>105</v>
      </c>
      <c r="C121" s="33" t="s">
        <v>10</v>
      </c>
      <c r="D121" s="28">
        <v>2500000</v>
      </c>
      <c r="E121" s="28">
        <v>9009000</v>
      </c>
      <c r="F121" s="28">
        <f>D121+E121</f>
        <v>11509000</v>
      </c>
      <c r="G121" s="28">
        <f>408366+409289.23</f>
        <v>817655.23</v>
      </c>
      <c r="H121" s="28">
        <f>F121+G121</f>
        <v>12326655.23</v>
      </c>
      <c r="I121" s="28">
        <v>0</v>
      </c>
      <c r="J121" s="28">
        <f>H121+I121</f>
        <v>12326655.23</v>
      </c>
      <c r="K121" s="28">
        <v>3575000</v>
      </c>
      <c r="L121" s="28">
        <v>0</v>
      </c>
      <c r="M121" s="28">
        <f>K121+L121</f>
        <v>3575000</v>
      </c>
      <c r="N121" s="28">
        <v>0</v>
      </c>
      <c r="O121" s="28">
        <f>M121+N121</f>
        <v>3575000</v>
      </c>
      <c r="P121" s="28">
        <v>3575000</v>
      </c>
    </row>
    <row r="122" spans="1:17" ht="13.5">
      <c r="A122" s="6" t="s">
        <v>106</v>
      </c>
      <c r="B122" s="7" t="s">
        <v>107</v>
      </c>
      <c r="C122" s="35" t="s">
        <v>0</v>
      </c>
      <c r="D122" s="48">
        <f t="shared" ref="D122:J122" si="161">D124+D123</f>
        <v>6059937.1200000001</v>
      </c>
      <c r="E122" s="48">
        <f t="shared" si="161"/>
        <v>-204179.19</v>
      </c>
      <c r="F122" s="48">
        <f t="shared" si="161"/>
        <v>5855757.9299999997</v>
      </c>
      <c r="G122" s="48">
        <f t="shared" si="161"/>
        <v>0</v>
      </c>
      <c r="H122" s="48">
        <f t="shared" si="161"/>
        <v>5855757.9299999997</v>
      </c>
      <c r="I122" s="48">
        <f t="shared" si="161"/>
        <v>0</v>
      </c>
      <c r="J122" s="48">
        <f t="shared" si="161"/>
        <v>5855757.9299999997</v>
      </c>
      <c r="K122" s="48">
        <f t="shared" ref="K122:P122" si="162">K124+K123</f>
        <v>6031430.6699999999</v>
      </c>
      <c r="L122" s="48">
        <f t="shared" ref="L122:M122" si="163">L124+L123</f>
        <v>0</v>
      </c>
      <c r="M122" s="48">
        <f t="shared" si="163"/>
        <v>6031430.6699999999</v>
      </c>
      <c r="N122" s="48">
        <f t="shared" ref="N122:O122" si="164">N124+N123</f>
        <v>0</v>
      </c>
      <c r="O122" s="48">
        <f t="shared" si="164"/>
        <v>6031430.6699999999</v>
      </c>
      <c r="P122" s="48">
        <f t="shared" si="162"/>
        <v>6031430.6699999999</v>
      </c>
    </row>
    <row r="123" spans="1:17">
      <c r="A123" s="9" t="s">
        <v>9</v>
      </c>
      <c r="B123" s="10" t="s">
        <v>107</v>
      </c>
      <c r="C123" s="33" t="s">
        <v>10</v>
      </c>
      <c r="D123" s="46">
        <v>204179.19</v>
      </c>
      <c r="E123" s="46">
        <v>-204179.19</v>
      </c>
      <c r="F123" s="46">
        <f>D123+E123</f>
        <v>0</v>
      </c>
      <c r="G123" s="46">
        <v>0</v>
      </c>
      <c r="H123" s="46">
        <f>F123+G123</f>
        <v>0</v>
      </c>
      <c r="I123" s="46">
        <v>0</v>
      </c>
      <c r="J123" s="46">
        <f>H123+I123</f>
        <v>0</v>
      </c>
      <c r="K123" s="24">
        <v>0</v>
      </c>
      <c r="L123" s="24">
        <v>0</v>
      </c>
      <c r="M123" s="24">
        <f>K123+L123</f>
        <v>0</v>
      </c>
      <c r="N123" s="24">
        <v>0</v>
      </c>
      <c r="O123" s="24">
        <f>M123+N123</f>
        <v>0</v>
      </c>
      <c r="P123" s="24">
        <v>0</v>
      </c>
    </row>
    <row r="124" spans="1:17">
      <c r="A124" s="9" t="s">
        <v>30</v>
      </c>
      <c r="B124" s="10" t="s">
        <v>107</v>
      </c>
      <c r="C124" s="33" t="s">
        <v>31</v>
      </c>
      <c r="D124" s="28">
        <f>5855757.93</f>
        <v>5855757.9299999997</v>
      </c>
      <c r="E124" s="28">
        <v>0</v>
      </c>
      <c r="F124" s="46">
        <f>D124+E124</f>
        <v>5855757.9299999997</v>
      </c>
      <c r="G124" s="28">
        <v>0</v>
      </c>
      <c r="H124" s="46">
        <f>F124+G124</f>
        <v>5855757.9299999997</v>
      </c>
      <c r="I124" s="28">
        <v>0</v>
      </c>
      <c r="J124" s="46">
        <f>H124+I124</f>
        <v>5855757.9299999997</v>
      </c>
      <c r="K124" s="11">
        <v>6031430.6699999999</v>
      </c>
      <c r="L124" s="11">
        <v>0</v>
      </c>
      <c r="M124" s="11">
        <f>K124+L124</f>
        <v>6031430.6699999999</v>
      </c>
      <c r="N124" s="11">
        <v>0</v>
      </c>
      <c r="O124" s="11">
        <f>M124+N124</f>
        <v>6031430.6699999999</v>
      </c>
      <c r="P124" s="11">
        <v>6031430.6699999999</v>
      </c>
    </row>
    <row r="125" spans="1:17" ht="14.45" customHeight="1">
      <c r="A125" s="6" t="s">
        <v>108</v>
      </c>
      <c r="B125" s="7" t="s">
        <v>109</v>
      </c>
      <c r="C125" s="35" t="s">
        <v>0</v>
      </c>
      <c r="D125" s="48">
        <f t="shared" ref="D125:J125" si="165">D126</f>
        <v>18037745.600000001</v>
      </c>
      <c r="E125" s="48">
        <f t="shared" si="165"/>
        <v>1260515.1299999999</v>
      </c>
      <c r="F125" s="48">
        <f t="shared" si="165"/>
        <v>19298260.73</v>
      </c>
      <c r="G125" s="48">
        <f t="shared" si="165"/>
        <v>0</v>
      </c>
      <c r="H125" s="48">
        <f t="shared" si="165"/>
        <v>19298260.73</v>
      </c>
      <c r="I125" s="48">
        <f t="shared" si="165"/>
        <v>0</v>
      </c>
      <c r="J125" s="48">
        <f t="shared" si="165"/>
        <v>19298260.73</v>
      </c>
      <c r="K125" s="8">
        <f t="shared" ref="K125:P125" si="166">K126</f>
        <v>18557891.949999999</v>
      </c>
      <c r="L125" s="8">
        <f t="shared" si="166"/>
        <v>0</v>
      </c>
      <c r="M125" s="8">
        <f t="shared" si="166"/>
        <v>18557891.949999999</v>
      </c>
      <c r="N125" s="8">
        <f t="shared" si="166"/>
        <v>0</v>
      </c>
      <c r="O125" s="8">
        <f t="shared" si="166"/>
        <v>18557891.949999999</v>
      </c>
      <c r="P125" s="8">
        <f t="shared" si="166"/>
        <v>18557891.949999999</v>
      </c>
    </row>
    <row r="126" spans="1:17">
      <c r="A126" s="9" t="s">
        <v>9</v>
      </c>
      <c r="B126" s="22" t="s">
        <v>109</v>
      </c>
      <c r="C126" s="33" t="s">
        <v>10</v>
      </c>
      <c r="D126" s="29">
        <v>18037745.600000001</v>
      </c>
      <c r="E126" s="28">
        <f>400000+551711.85+308803.28</f>
        <v>1260515.1299999999</v>
      </c>
      <c r="F126" s="29">
        <f>D126+E126</f>
        <v>19298260.73</v>
      </c>
      <c r="G126" s="28">
        <v>0</v>
      </c>
      <c r="H126" s="29">
        <f>F126+G126</f>
        <v>19298260.73</v>
      </c>
      <c r="I126" s="28">
        <v>0</v>
      </c>
      <c r="J126" s="29">
        <f>H126+I126</f>
        <v>19298260.73</v>
      </c>
      <c r="K126" s="11">
        <v>18557891.949999999</v>
      </c>
      <c r="L126" s="11">
        <v>0</v>
      </c>
      <c r="M126" s="11">
        <f>K126+L126</f>
        <v>18557891.949999999</v>
      </c>
      <c r="N126" s="11">
        <v>0</v>
      </c>
      <c r="O126" s="11">
        <f>M126+N126</f>
        <v>18557891.949999999</v>
      </c>
      <c r="P126" s="11">
        <v>18557891.949999999</v>
      </c>
    </row>
    <row r="127" spans="1:17" ht="13.5">
      <c r="A127" s="6" t="s">
        <v>110</v>
      </c>
      <c r="B127" s="7" t="s">
        <v>111</v>
      </c>
      <c r="C127" s="35" t="s">
        <v>0</v>
      </c>
      <c r="D127" s="48">
        <f t="shared" ref="D127:J127" si="167">D128+D129</f>
        <v>86044003.670000002</v>
      </c>
      <c r="E127" s="48">
        <f t="shared" si="167"/>
        <v>106375797.78</v>
      </c>
      <c r="F127" s="48">
        <f t="shared" si="167"/>
        <v>192419801.44999999</v>
      </c>
      <c r="G127" s="48">
        <f t="shared" si="167"/>
        <v>-20446337.010000002</v>
      </c>
      <c r="H127" s="48">
        <f t="shared" si="167"/>
        <v>171973464.44</v>
      </c>
      <c r="I127" s="48">
        <f t="shared" si="167"/>
        <v>598992.27</v>
      </c>
      <c r="J127" s="48">
        <f t="shared" si="167"/>
        <v>172572456.70999998</v>
      </c>
      <c r="K127" s="8">
        <f t="shared" ref="K127:P127" si="168">K128+K129</f>
        <v>87982623.25999999</v>
      </c>
      <c r="L127" s="8">
        <f t="shared" ref="L127:M127" si="169">L128+L129</f>
        <v>0</v>
      </c>
      <c r="M127" s="8">
        <f t="shared" si="169"/>
        <v>87982623.25999999</v>
      </c>
      <c r="N127" s="8">
        <f t="shared" ref="N127:O127" si="170">N128+N129</f>
        <v>0</v>
      </c>
      <c r="O127" s="8">
        <f t="shared" si="170"/>
        <v>87982623.25999999</v>
      </c>
      <c r="P127" s="8">
        <f t="shared" si="168"/>
        <v>87983501.200000003</v>
      </c>
    </row>
    <row r="128" spans="1:17">
      <c r="A128" s="9" t="s">
        <v>9</v>
      </c>
      <c r="B128" s="22" t="s">
        <v>111</v>
      </c>
      <c r="C128" s="33" t="s">
        <v>10</v>
      </c>
      <c r="D128" s="29">
        <f>82878115.83+2570887.84</f>
        <v>85449003.670000002</v>
      </c>
      <c r="E128" s="28">
        <f>567975.98-91309.22-173026.28-150772.55-313533.33-199150-312000-2570887.84+1186.56+7452670.2+719352.94+682348.03+723068.36+39874.93</f>
        <v>6375797.7800000012</v>
      </c>
      <c r="F128" s="29">
        <f>D128+E128</f>
        <v>91824801.450000003</v>
      </c>
      <c r="G128" s="28">
        <f>-168000+80832.99</f>
        <v>-87167.01</v>
      </c>
      <c r="H128" s="29">
        <f>F128+G128</f>
        <v>91737634.439999998</v>
      </c>
      <c r="I128" s="28">
        <v>599000</v>
      </c>
      <c r="J128" s="29">
        <f>H128+I128</f>
        <v>92336634.439999998</v>
      </c>
      <c r="K128" s="29">
        <f>85407242.91+2575380.35</f>
        <v>87982623.25999999</v>
      </c>
      <c r="L128" s="29">
        <v>0</v>
      </c>
      <c r="M128" s="29">
        <f>K128+L128</f>
        <v>87982623.25999999</v>
      </c>
      <c r="N128" s="29">
        <v>0</v>
      </c>
      <c r="O128" s="29">
        <f>M128+N128</f>
        <v>87982623.25999999</v>
      </c>
      <c r="P128" s="29">
        <f>85407242.91+2576258.29</f>
        <v>87983501.200000003</v>
      </c>
    </row>
    <row r="129" spans="1:16">
      <c r="A129" s="15" t="s">
        <v>166</v>
      </c>
      <c r="B129" s="10" t="s">
        <v>111</v>
      </c>
      <c r="C129" s="33" t="s">
        <v>22</v>
      </c>
      <c r="D129" s="29">
        <v>595000</v>
      </c>
      <c r="E129" s="29">
        <v>100000000</v>
      </c>
      <c r="F129" s="29">
        <f>D129+E129</f>
        <v>100595000</v>
      </c>
      <c r="G129" s="29">
        <v>-20359170</v>
      </c>
      <c r="H129" s="29">
        <f>F129+G129</f>
        <v>80235830</v>
      </c>
      <c r="I129" s="29">
        <v>-7.73</v>
      </c>
      <c r="J129" s="29">
        <f>H129+I129</f>
        <v>80235822.269999996</v>
      </c>
      <c r="K129" s="29">
        <v>0</v>
      </c>
      <c r="L129" s="29">
        <v>0</v>
      </c>
      <c r="M129" s="29">
        <f>K129+L129</f>
        <v>0</v>
      </c>
      <c r="N129" s="29">
        <v>0</v>
      </c>
      <c r="O129" s="29">
        <f>M129+N129</f>
        <v>0</v>
      </c>
      <c r="P129" s="29">
        <v>0</v>
      </c>
    </row>
    <row r="130" spans="1:16" ht="27" hidden="1" outlineLevel="1">
      <c r="A130" s="6" t="s">
        <v>112</v>
      </c>
      <c r="B130" s="7" t="s">
        <v>113</v>
      </c>
      <c r="C130" s="35" t="s">
        <v>0</v>
      </c>
      <c r="D130" s="48">
        <f t="shared" ref="D130:J130" si="171">D131</f>
        <v>0</v>
      </c>
      <c r="E130" s="48">
        <f t="shared" si="171"/>
        <v>0</v>
      </c>
      <c r="F130" s="48">
        <f t="shared" si="171"/>
        <v>0</v>
      </c>
      <c r="G130" s="48">
        <f t="shared" si="171"/>
        <v>0</v>
      </c>
      <c r="H130" s="48">
        <f t="shared" si="171"/>
        <v>0</v>
      </c>
      <c r="I130" s="48">
        <f t="shared" si="171"/>
        <v>0</v>
      </c>
      <c r="J130" s="48">
        <f t="shared" si="171"/>
        <v>0</v>
      </c>
      <c r="K130" s="48">
        <f t="shared" ref="K130:P130" si="172">K131</f>
        <v>0</v>
      </c>
      <c r="L130" s="48">
        <f t="shared" si="172"/>
        <v>0</v>
      </c>
      <c r="M130" s="48">
        <f t="shared" si="172"/>
        <v>0</v>
      </c>
      <c r="N130" s="48">
        <f t="shared" si="172"/>
        <v>0</v>
      </c>
      <c r="O130" s="48">
        <f t="shared" si="172"/>
        <v>0</v>
      </c>
      <c r="P130" s="48">
        <f t="shared" si="172"/>
        <v>0</v>
      </c>
    </row>
    <row r="131" spans="1:16" hidden="1" outlineLevel="1">
      <c r="A131" s="9" t="s">
        <v>9</v>
      </c>
      <c r="B131" s="10" t="s">
        <v>113</v>
      </c>
      <c r="C131" s="33" t="s">
        <v>10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</row>
    <row r="132" spans="1:16" ht="14.45" customHeight="1" collapsed="1">
      <c r="A132" s="6" t="s">
        <v>114</v>
      </c>
      <c r="B132" s="7" t="s">
        <v>115</v>
      </c>
      <c r="C132" s="35" t="s">
        <v>0</v>
      </c>
      <c r="D132" s="48">
        <f>D133+D134+D135+D136</f>
        <v>23146729.629999999</v>
      </c>
      <c r="E132" s="48">
        <f>E133+E134+E135+E136</f>
        <v>19901949.98</v>
      </c>
      <c r="F132" s="48">
        <f t="shared" ref="F132:P132" si="173">F133+F134+F135+F136</f>
        <v>43048679.609999999</v>
      </c>
      <c r="G132" s="48">
        <f>G133+G134+G135+G136</f>
        <v>14329563.689999999</v>
      </c>
      <c r="H132" s="48">
        <f t="shared" ref="H132" si="174">H133+H134+H135+H136</f>
        <v>57378243.299999997</v>
      </c>
      <c r="I132" s="48">
        <f>I133+I134+I135+I136</f>
        <v>1898598.1099999996</v>
      </c>
      <c r="J132" s="48">
        <f t="shared" ref="J132" si="175">J133+J134+J135+J136</f>
        <v>59276841.410000004</v>
      </c>
      <c r="K132" s="48">
        <f t="shared" si="173"/>
        <v>16261447.58</v>
      </c>
      <c r="L132" s="48">
        <f t="shared" si="173"/>
        <v>0</v>
      </c>
      <c r="M132" s="48">
        <f t="shared" si="173"/>
        <v>16261447.58</v>
      </c>
      <c r="N132" s="48">
        <f t="shared" ref="N132:O132" si="176">N133+N134+N135+N136</f>
        <v>0</v>
      </c>
      <c r="O132" s="48">
        <f t="shared" si="176"/>
        <v>16261447.58</v>
      </c>
      <c r="P132" s="48">
        <f t="shared" si="173"/>
        <v>16210642.1</v>
      </c>
    </row>
    <row r="133" spans="1:16">
      <c r="A133" s="9" t="s">
        <v>9</v>
      </c>
      <c r="B133" s="22" t="s">
        <v>115</v>
      </c>
      <c r="C133" s="33" t="s">
        <v>10</v>
      </c>
      <c r="D133" s="28">
        <v>9834130.4299999997</v>
      </c>
      <c r="E133" s="28">
        <f>2082503.89+990259.49+1000000+71443.8+51602+54900-94712.32-244252.8-662333.33-712426.43+14493.48+1700000+2000000+231057+1468304.4</f>
        <v>7950839.1799999997</v>
      </c>
      <c r="F133" s="28">
        <f>D133+E133</f>
        <v>17784969.609999999</v>
      </c>
      <c r="G133" s="28">
        <f>1000000-62041.76+766259.45+290000+103146+500000+14200</f>
        <v>2611563.69</v>
      </c>
      <c r="H133" s="28">
        <f>F133+G133</f>
        <v>20396533.300000001</v>
      </c>
      <c r="I133" s="28">
        <f>616353.51+220000</f>
        <v>836353.51</v>
      </c>
      <c r="J133" s="28">
        <f>H133+I133</f>
        <v>21232886.810000002</v>
      </c>
      <c r="K133" s="28">
        <v>14036596.470000001</v>
      </c>
      <c r="L133" s="28">
        <v>0</v>
      </c>
      <c r="M133" s="28">
        <f>K133+L133</f>
        <v>14036596.470000001</v>
      </c>
      <c r="N133" s="28">
        <v>0</v>
      </c>
      <c r="O133" s="28">
        <f>M133+N133</f>
        <v>14036596.470000001</v>
      </c>
      <c r="P133" s="28">
        <v>13979184.65</v>
      </c>
    </row>
    <row r="134" spans="1:16" outlineLevel="1">
      <c r="A134" s="15" t="s">
        <v>11</v>
      </c>
      <c r="B134" s="13" t="s">
        <v>115</v>
      </c>
      <c r="C134" s="37" t="s">
        <v>12</v>
      </c>
      <c r="D134" s="28">
        <v>550000</v>
      </c>
      <c r="E134" s="28">
        <v>0</v>
      </c>
      <c r="F134" s="28">
        <f t="shared" ref="F134:F135" si="177">D134+E134</f>
        <v>550000</v>
      </c>
      <c r="G134" s="28">
        <v>0</v>
      </c>
      <c r="H134" s="28">
        <f t="shared" ref="H134:H135" si="178">F134+G134</f>
        <v>550000</v>
      </c>
      <c r="I134" s="28">
        <v>0</v>
      </c>
      <c r="J134" s="28">
        <f t="shared" ref="J134:J135" si="179">H134+I134</f>
        <v>550000</v>
      </c>
      <c r="K134" s="28">
        <v>550000</v>
      </c>
      <c r="L134" s="28">
        <v>0</v>
      </c>
      <c r="M134" s="28">
        <f t="shared" ref="M134:M135" si="180">K134+L134</f>
        <v>550000</v>
      </c>
      <c r="N134" s="28">
        <v>0</v>
      </c>
      <c r="O134" s="28">
        <f t="shared" ref="O134:O135" si="181">M134+N134</f>
        <v>550000</v>
      </c>
      <c r="P134" s="28">
        <v>550000</v>
      </c>
    </row>
    <row r="135" spans="1:16" outlineLevel="1">
      <c r="A135" s="15" t="s">
        <v>166</v>
      </c>
      <c r="B135" s="10" t="s">
        <v>115</v>
      </c>
      <c r="C135" s="33" t="s">
        <v>22</v>
      </c>
      <c r="D135" s="29">
        <f>1664686.86+11097912.34</f>
        <v>12762599.199999999</v>
      </c>
      <c r="E135" s="28">
        <f>100000-83003.03-553353.51-1289982.89-8599885.9+567304.5+10820484.5-288319.94-1922132.93+4700000</f>
        <v>3451110.8</v>
      </c>
      <c r="F135" s="28">
        <f t="shared" si="177"/>
        <v>16213710</v>
      </c>
      <c r="G135" s="28">
        <v>11718000</v>
      </c>
      <c r="H135" s="28">
        <f t="shared" si="178"/>
        <v>27931710</v>
      </c>
      <c r="I135" s="28">
        <f>3700000-117048.93-2520706.47</f>
        <v>1062244.5999999996</v>
      </c>
      <c r="J135" s="28">
        <f t="shared" si="179"/>
        <v>28993954.600000001</v>
      </c>
      <c r="K135" s="29">
        <v>1674851.11</v>
      </c>
      <c r="L135" s="29">
        <v>0</v>
      </c>
      <c r="M135" s="28">
        <f t="shared" si="180"/>
        <v>1674851.11</v>
      </c>
      <c r="N135" s="29">
        <v>0</v>
      </c>
      <c r="O135" s="28">
        <f t="shared" si="181"/>
        <v>1674851.11</v>
      </c>
      <c r="P135" s="29">
        <v>1681457.45</v>
      </c>
    </row>
    <row r="136" spans="1:16" ht="12.75" customHeight="1" outlineLevel="1">
      <c r="A136" s="27" t="s">
        <v>30</v>
      </c>
      <c r="B136" s="22" t="s">
        <v>115</v>
      </c>
      <c r="C136" s="33">
        <v>600</v>
      </c>
      <c r="D136" s="29">
        <v>0</v>
      </c>
      <c r="E136" s="28">
        <v>8500000</v>
      </c>
      <c r="F136" s="28">
        <f>D136+E136</f>
        <v>8500000</v>
      </c>
      <c r="G136" s="28">
        <v>0</v>
      </c>
      <c r="H136" s="28">
        <f>F136+G136</f>
        <v>8500000</v>
      </c>
      <c r="I136" s="28">
        <v>0</v>
      </c>
      <c r="J136" s="28">
        <f>H136+I136</f>
        <v>8500000</v>
      </c>
      <c r="K136" s="29">
        <v>0</v>
      </c>
      <c r="L136" s="29">
        <v>0</v>
      </c>
      <c r="M136" s="28">
        <v>0</v>
      </c>
      <c r="N136" s="29">
        <v>0</v>
      </c>
      <c r="O136" s="28">
        <v>0</v>
      </c>
      <c r="P136" s="29">
        <v>0</v>
      </c>
    </row>
    <row r="137" spans="1:16" ht="12.75" customHeight="1" outlineLevel="1">
      <c r="A137" s="55" t="s">
        <v>187</v>
      </c>
      <c r="B137" s="19" t="s">
        <v>186</v>
      </c>
      <c r="C137" s="13"/>
      <c r="D137" s="48">
        <f>D138+D139+D140</f>
        <v>0</v>
      </c>
      <c r="E137" s="48">
        <f t="shared" ref="E137:P137" si="182">E138+E139+E140</f>
        <v>27808414.140000001</v>
      </c>
      <c r="F137" s="48">
        <f t="shared" si="182"/>
        <v>27808414.140000001</v>
      </c>
      <c r="G137" s="48">
        <f t="shared" ref="G137:H137" si="183">G138+G139+G140</f>
        <v>7982153.2000000002</v>
      </c>
      <c r="H137" s="48">
        <f t="shared" si="183"/>
        <v>35790567.340000004</v>
      </c>
      <c r="I137" s="48">
        <f t="shared" ref="I137:J137" si="184">I138+I139+I140</f>
        <v>3623477.2</v>
      </c>
      <c r="J137" s="48">
        <f t="shared" si="184"/>
        <v>39414044.540000007</v>
      </c>
      <c r="K137" s="48">
        <f t="shared" si="182"/>
        <v>0</v>
      </c>
      <c r="L137" s="48">
        <f t="shared" si="182"/>
        <v>0</v>
      </c>
      <c r="M137" s="48">
        <f t="shared" si="182"/>
        <v>0</v>
      </c>
      <c r="N137" s="48">
        <f t="shared" ref="N137:O137" si="185">N138+N139+N140</f>
        <v>0</v>
      </c>
      <c r="O137" s="48">
        <f t="shared" si="185"/>
        <v>0</v>
      </c>
      <c r="P137" s="48">
        <f t="shared" si="182"/>
        <v>0</v>
      </c>
    </row>
    <row r="138" spans="1:16" ht="12.75" customHeight="1" outlineLevel="1">
      <c r="A138" s="15" t="s">
        <v>157</v>
      </c>
      <c r="B138" s="37" t="s">
        <v>186</v>
      </c>
      <c r="C138" s="13">
        <v>200</v>
      </c>
      <c r="D138" s="29">
        <v>0</v>
      </c>
      <c r="E138" s="28">
        <f>331038+19800000</f>
        <v>20131038</v>
      </c>
      <c r="F138" s="28">
        <f>D138+E138</f>
        <v>20131038</v>
      </c>
      <c r="G138" s="28">
        <v>406247</v>
      </c>
      <c r="H138" s="28">
        <f>F138+G138</f>
        <v>20537285</v>
      </c>
      <c r="I138" s="28">
        <v>-18918.36</v>
      </c>
      <c r="J138" s="28">
        <f>H138+I138</f>
        <v>20518366.640000001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</row>
    <row r="139" spans="1:16" ht="12.75" customHeight="1" outlineLevel="1">
      <c r="A139" s="15" t="s">
        <v>166</v>
      </c>
      <c r="B139" s="37" t="s">
        <v>186</v>
      </c>
      <c r="C139" s="13">
        <v>400</v>
      </c>
      <c r="D139" s="29">
        <v>0</v>
      </c>
      <c r="E139" s="28">
        <f>115789.47+2200000</f>
        <v>2315789.4700000002</v>
      </c>
      <c r="F139" s="28">
        <f t="shared" ref="F139:F140" si="186">D139+E139</f>
        <v>2315789.4700000002</v>
      </c>
      <c r="G139" s="28">
        <f>-1012000.61-53263.19</f>
        <v>-1065263.8</v>
      </c>
      <c r="H139" s="28">
        <f t="shared" ref="H139:H140" si="187">F139+G139</f>
        <v>1250525.6700000002</v>
      </c>
      <c r="I139" s="28">
        <v>0</v>
      </c>
      <c r="J139" s="28">
        <f t="shared" ref="J139:J140" si="188">H139+I139</f>
        <v>1250525.6700000002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</row>
    <row r="140" spans="1:16" ht="12.75" customHeight="1" outlineLevel="1">
      <c r="A140" s="27" t="s">
        <v>30</v>
      </c>
      <c r="B140" s="37" t="s">
        <v>186</v>
      </c>
      <c r="C140" s="13">
        <v>600</v>
      </c>
      <c r="D140" s="29">
        <v>0</v>
      </c>
      <c r="E140" s="28">
        <v>5361586.67</v>
      </c>
      <c r="F140" s="28">
        <f t="shared" si="186"/>
        <v>5361586.67</v>
      </c>
      <c r="G140" s="28">
        <v>8641170</v>
      </c>
      <c r="H140" s="28">
        <f t="shared" si="187"/>
        <v>14002756.67</v>
      </c>
      <c r="I140" s="28">
        <f>2539632.56+1102763</f>
        <v>3642395.56</v>
      </c>
      <c r="J140" s="28">
        <f t="shared" si="188"/>
        <v>17645152.23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</row>
    <row r="141" spans="1:16" ht="27" outlineLevel="1">
      <c r="A141" s="16" t="s">
        <v>167</v>
      </c>
      <c r="B141" s="19" t="s">
        <v>168</v>
      </c>
      <c r="C141" s="35" t="s">
        <v>0</v>
      </c>
      <c r="D141" s="48">
        <f t="shared" ref="D141:J141" si="189">D142</f>
        <v>0</v>
      </c>
      <c r="E141" s="48">
        <f t="shared" si="189"/>
        <v>0</v>
      </c>
      <c r="F141" s="48">
        <f t="shared" si="189"/>
        <v>0</v>
      </c>
      <c r="G141" s="48">
        <f t="shared" si="189"/>
        <v>4500000</v>
      </c>
      <c r="H141" s="48">
        <f t="shared" si="189"/>
        <v>4500000</v>
      </c>
      <c r="I141" s="48">
        <f t="shared" si="189"/>
        <v>0</v>
      </c>
      <c r="J141" s="48">
        <f t="shared" si="189"/>
        <v>4500000</v>
      </c>
      <c r="K141" s="20">
        <f t="shared" ref="K141:P141" si="190">K142</f>
        <v>0</v>
      </c>
      <c r="L141" s="20">
        <f t="shared" si="190"/>
        <v>0</v>
      </c>
      <c r="M141" s="20">
        <f t="shared" si="190"/>
        <v>0</v>
      </c>
      <c r="N141" s="20">
        <f t="shared" si="190"/>
        <v>0</v>
      </c>
      <c r="O141" s="20">
        <f t="shared" si="190"/>
        <v>0</v>
      </c>
      <c r="P141" s="20">
        <f t="shared" si="190"/>
        <v>0</v>
      </c>
    </row>
    <row r="142" spans="1:16" outlineLevel="1">
      <c r="A142" s="15" t="s">
        <v>157</v>
      </c>
      <c r="B142" s="13" t="s">
        <v>168</v>
      </c>
      <c r="C142" s="37" t="s">
        <v>10</v>
      </c>
      <c r="D142" s="28">
        <v>0</v>
      </c>
      <c r="E142" s="28">
        <v>0</v>
      </c>
      <c r="F142" s="28">
        <v>0</v>
      </c>
      <c r="G142" s="28">
        <v>4500000</v>
      </c>
      <c r="H142" s="28">
        <f>F142+G142</f>
        <v>4500000</v>
      </c>
      <c r="I142" s="28">
        <v>0</v>
      </c>
      <c r="J142" s="28">
        <f>H142+I142</f>
        <v>4500000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</row>
    <row r="143" spans="1:16" ht="27" outlineLevel="1">
      <c r="A143" s="6" t="s">
        <v>116</v>
      </c>
      <c r="B143" s="7" t="s">
        <v>117</v>
      </c>
      <c r="C143" s="35" t="s">
        <v>0</v>
      </c>
      <c r="D143" s="48">
        <f t="shared" ref="D143:J143" si="191">D144</f>
        <v>1500000</v>
      </c>
      <c r="E143" s="48">
        <f t="shared" si="191"/>
        <v>0</v>
      </c>
      <c r="F143" s="48">
        <f t="shared" si="191"/>
        <v>1500000</v>
      </c>
      <c r="G143" s="48">
        <f t="shared" si="191"/>
        <v>255878.8</v>
      </c>
      <c r="H143" s="48">
        <f t="shared" si="191"/>
        <v>1755878.8</v>
      </c>
      <c r="I143" s="48">
        <f t="shared" si="191"/>
        <v>0</v>
      </c>
      <c r="J143" s="48">
        <f t="shared" si="191"/>
        <v>1755878.8</v>
      </c>
      <c r="K143" s="8">
        <f t="shared" ref="K143:P143" si="192">K144</f>
        <v>1500000</v>
      </c>
      <c r="L143" s="8">
        <f t="shared" si="192"/>
        <v>0</v>
      </c>
      <c r="M143" s="8">
        <f t="shared" si="192"/>
        <v>1500000</v>
      </c>
      <c r="N143" s="8">
        <f t="shared" si="192"/>
        <v>0</v>
      </c>
      <c r="O143" s="8">
        <f t="shared" si="192"/>
        <v>1500000</v>
      </c>
      <c r="P143" s="8">
        <f t="shared" si="192"/>
        <v>1500000</v>
      </c>
    </row>
    <row r="144" spans="1:16" outlineLevel="1">
      <c r="A144" s="9" t="s">
        <v>9</v>
      </c>
      <c r="B144" s="10" t="s">
        <v>117</v>
      </c>
      <c r="C144" s="33" t="s">
        <v>10</v>
      </c>
      <c r="D144" s="29">
        <v>1500000</v>
      </c>
      <c r="E144" s="29">
        <v>0</v>
      </c>
      <c r="F144" s="29">
        <f>D144+E144</f>
        <v>1500000</v>
      </c>
      <c r="G144" s="29">
        <v>255878.8</v>
      </c>
      <c r="H144" s="29">
        <f>F144+G144</f>
        <v>1755878.8</v>
      </c>
      <c r="I144" s="29">
        <v>0</v>
      </c>
      <c r="J144" s="29">
        <f>H144+I144</f>
        <v>1755878.8</v>
      </c>
      <c r="K144" s="11">
        <v>1500000</v>
      </c>
      <c r="L144" s="11">
        <v>0</v>
      </c>
      <c r="M144" s="11">
        <f>K144+L144</f>
        <v>1500000</v>
      </c>
      <c r="N144" s="11">
        <v>0</v>
      </c>
      <c r="O144" s="11">
        <f>M144+N144</f>
        <v>1500000</v>
      </c>
      <c r="P144" s="11">
        <v>1500000</v>
      </c>
    </row>
    <row r="145" spans="1:16" ht="17.25" customHeight="1">
      <c r="A145" s="14" t="s">
        <v>156</v>
      </c>
      <c r="B145" s="19" t="s">
        <v>199</v>
      </c>
      <c r="C145" s="35" t="s">
        <v>0</v>
      </c>
      <c r="D145" s="48">
        <f t="shared" ref="D145:J145" si="193">D146+D147</f>
        <v>5625000</v>
      </c>
      <c r="E145" s="48">
        <f t="shared" si="193"/>
        <v>0</v>
      </c>
      <c r="F145" s="48">
        <f t="shared" si="193"/>
        <v>5625000</v>
      </c>
      <c r="G145" s="48">
        <f t="shared" si="193"/>
        <v>0</v>
      </c>
      <c r="H145" s="48">
        <f t="shared" si="193"/>
        <v>5625000</v>
      </c>
      <c r="I145" s="48">
        <f t="shared" si="193"/>
        <v>0</v>
      </c>
      <c r="J145" s="48">
        <f t="shared" si="193"/>
        <v>5625000</v>
      </c>
      <c r="K145" s="8">
        <f t="shared" ref="K145:P145" si="194">K146+K147</f>
        <v>1125000</v>
      </c>
      <c r="L145" s="8">
        <f t="shared" ref="L145:M145" si="195">L146+L147</f>
        <v>0</v>
      </c>
      <c r="M145" s="8">
        <f t="shared" si="195"/>
        <v>1125000</v>
      </c>
      <c r="N145" s="8">
        <f t="shared" ref="N145:O145" si="196">N146+N147</f>
        <v>0</v>
      </c>
      <c r="O145" s="8">
        <f t="shared" si="196"/>
        <v>1125000</v>
      </c>
      <c r="P145" s="8">
        <f t="shared" si="194"/>
        <v>1125000</v>
      </c>
    </row>
    <row r="146" spans="1:16">
      <c r="A146" s="15" t="s">
        <v>157</v>
      </c>
      <c r="B146" s="13" t="s">
        <v>199</v>
      </c>
      <c r="C146" s="33" t="s">
        <v>10</v>
      </c>
      <c r="D146" s="29">
        <v>5625000</v>
      </c>
      <c r="E146" s="29">
        <v>0</v>
      </c>
      <c r="F146" s="29">
        <f>D146+E146</f>
        <v>5625000</v>
      </c>
      <c r="G146" s="29">
        <v>0</v>
      </c>
      <c r="H146" s="29">
        <f>F146+G146</f>
        <v>5625000</v>
      </c>
      <c r="I146" s="29">
        <v>0</v>
      </c>
      <c r="J146" s="29">
        <f>H146+I146</f>
        <v>5625000</v>
      </c>
      <c r="K146" s="11">
        <v>1125000</v>
      </c>
      <c r="L146" s="11">
        <v>0</v>
      </c>
      <c r="M146" s="11">
        <f>K146+L146</f>
        <v>1125000</v>
      </c>
      <c r="N146" s="11">
        <v>0</v>
      </c>
      <c r="O146" s="11">
        <f>M146+N146</f>
        <v>1125000</v>
      </c>
      <c r="P146" s="11">
        <v>1125000</v>
      </c>
    </row>
    <row r="147" spans="1:16">
      <c r="A147" s="9" t="s">
        <v>30</v>
      </c>
      <c r="B147" s="13" t="s">
        <v>199</v>
      </c>
      <c r="C147" s="33">
        <v>600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11">
        <v>0</v>
      </c>
      <c r="L147" s="11">
        <v>0</v>
      </c>
      <c r="M147" s="11">
        <f>K147+L147</f>
        <v>0</v>
      </c>
      <c r="N147" s="11">
        <v>0</v>
      </c>
      <c r="O147" s="11">
        <f>M147+N147</f>
        <v>0</v>
      </c>
      <c r="P147" s="11">
        <v>0</v>
      </c>
    </row>
    <row r="148" spans="1:16" ht="13.5">
      <c r="A148" s="16" t="s">
        <v>169</v>
      </c>
      <c r="B148" s="19" t="s">
        <v>200</v>
      </c>
      <c r="C148" s="35" t="s">
        <v>0</v>
      </c>
      <c r="D148" s="48">
        <f t="shared" ref="D148:J148" si="197">D149</f>
        <v>0</v>
      </c>
      <c r="E148" s="48">
        <f t="shared" si="197"/>
        <v>0</v>
      </c>
      <c r="F148" s="48">
        <f t="shared" si="197"/>
        <v>0</v>
      </c>
      <c r="G148" s="48">
        <f t="shared" si="197"/>
        <v>0</v>
      </c>
      <c r="H148" s="48">
        <f t="shared" si="197"/>
        <v>0</v>
      </c>
      <c r="I148" s="48">
        <f t="shared" si="197"/>
        <v>0</v>
      </c>
      <c r="J148" s="48">
        <f t="shared" si="197"/>
        <v>0</v>
      </c>
      <c r="K148" s="20">
        <f t="shared" ref="K148:P148" si="198">K149</f>
        <v>0</v>
      </c>
      <c r="L148" s="20">
        <f t="shared" si="198"/>
        <v>0</v>
      </c>
      <c r="M148" s="20">
        <f t="shared" si="198"/>
        <v>0</v>
      </c>
      <c r="N148" s="20">
        <f t="shared" si="198"/>
        <v>0</v>
      </c>
      <c r="O148" s="20">
        <f t="shared" si="198"/>
        <v>0</v>
      </c>
      <c r="P148" s="20">
        <f t="shared" si="198"/>
        <v>0</v>
      </c>
    </row>
    <row r="149" spans="1:16">
      <c r="A149" s="15" t="s">
        <v>157</v>
      </c>
      <c r="B149" s="13" t="s">
        <v>200</v>
      </c>
      <c r="C149" s="37" t="s">
        <v>10</v>
      </c>
      <c r="D149" s="28">
        <v>0</v>
      </c>
      <c r="E149" s="28">
        <v>0</v>
      </c>
      <c r="F149" s="28">
        <f>D149+E149</f>
        <v>0</v>
      </c>
      <c r="G149" s="28">
        <v>0</v>
      </c>
      <c r="H149" s="28">
        <f>F149+G149</f>
        <v>0</v>
      </c>
      <c r="I149" s="28">
        <v>0</v>
      </c>
      <c r="J149" s="28">
        <f>H149+I149</f>
        <v>0</v>
      </c>
      <c r="K149" s="21">
        <v>0</v>
      </c>
      <c r="L149" s="21">
        <v>0</v>
      </c>
      <c r="M149" s="21">
        <f>K149+L149</f>
        <v>0</v>
      </c>
      <c r="N149" s="21">
        <v>0</v>
      </c>
      <c r="O149" s="21">
        <f>M149+N149</f>
        <v>0</v>
      </c>
      <c r="P149" s="21">
        <v>0</v>
      </c>
    </row>
    <row r="150" spans="1:16" ht="25.5">
      <c r="A150" s="38" t="s">
        <v>118</v>
      </c>
      <c r="B150" s="4" t="s">
        <v>119</v>
      </c>
      <c r="C150" s="34" t="s">
        <v>0</v>
      </c>
      <c r="D150" s="47">
        <f t="shared" ref="D150:J150" si="199">D151+D154</f>
        <v>2086016.39</v>
      </c>
      <c r="E150" s="47">
        <f t="shared" si="199"/>
        <v>2.5499999999999998</v>
      </c>
      <c r="F150" s="47">
        <f t="shared" si="199"/>
        <v>2086018.94</v>
      </c>
      <c r="G150" s="47">
        <f t="shared" si="199"/>
        <v>0</v>
      </c>
      <c r="H150" s="47">
        <f t="shared" si="199"/>
        <v>2086018.94</v>
      </c>
      <c r="I150" s="47">
        <f t="shared" si="199"/>
        <v>0</v>
      </c>
      <c r="J150" s="47">
        <f t="shared" si="199"/>
        <v>2086018.94</v>
      </c>
      <c r="K150" s="5">
        <f t="shared" ref="K150:P150" si="200">K151+K154</f>
        <v>0</v>
      </c>
      <c r="L150" s="5">
        <f t="shared" ref="L150:M150" si="201">L151+L154</f>
        <v>0</v>
      </c>
      <c r="M150" s="5">
        <f t="shared" si="201"/>
        <v>0</v>
      </c>
      <c r="N150" s="5">
        <f t="shared" ref="N150:O150" si="202">N151+N154</f>
        <v>0</v>
      </c>
      <c r="O150" s="5">
        <f t="shared" si="202"/>
        <v>0</v>
      </c>
      <c r="P150" s="5">
        <f t="shared" si="200"/>
        <v>0</v>
      </c>
    </row>
    <row r="151" spans="1:16" hidden="1" outlineLevel="1">
      <c r="A151" s="3" t="s">
        <v>120</v>
      </c>
      <c r="B151" s="4" t="s">
        <v>121</v>
      </c>
      <c r="C151" s="34" t="s">
        <v>0</v>
      </c>
      <c r="D151" s="47">
        <f t="shared" ref="D151:J152" si="203">D152</f>
        <v>0</v>
      </c>
      <c r="E151" s="47">
        <f t="shared" si="203"/>
        <v>0</v>
      </c>
      <c r="F151" s="47">
        <f t="shared" si="203"/>
        <v>0</v>
      </c>
      <c r="G151" s="47">
        <f t="shared" si="203"/>
        <v>0</v>
      </c>
      <c r="H151" s="47">
        <f t="shared" si="203"/>
        <v>0</v>
      </c>
      <c r="I151" s="47">
        <f t="shared" si="203"/>
        <v>0</v>
      </c>
      <c r="J151" s="47">
        <f t="shared" si="203"/>
        <v>0</v>
      </c>
      <c r="K151" s="5">
        <f t="shared" ref="K151:P151" si="204">K152</f>
        <v>0</v>
      </c>
      <c r="L151" s="5">
        <f t="shared" si="204"/>
        <v>0</v>
      </c>
      <c r="M151" s="5">
        <f t="shared" si="204"/>
        <v>0</v>
      </c>
      <c r="N151" s="5">
        <f t="shared" si="204"/>
        <v>0</v>
      </c>
      <c r="O151" s="5">
        <f t="shared" si="204"/>
        <v>0</v>
      </c>
      <c r="P151" s="5">
        <f t="shared" si="204"/>
        <v>0</v>
      </c>
    </row>
    <row r="152" spans="1:16" ht="40.5" hidden="1" outlineLevel="1">
      <c r="A152" s="6" t="s">
        <v>122</v>
      </c>
      <c r="B152" s="7" t="s">
        <v>123</v>
      </c>
      <c r="C152" s="35" t="s">
        <v>0</v>
      </c>
      <c r="D152" s="48">
        <f t="shared" si="203"/>
        <v>0</v>
      </c>
      <c r="E152" s="48">
        <f t="shared" si="203"/>
        <v>0</v>
      </c>
      <c r="F152" s="48">
        <f t="shared" si="203"/>
        <v>0</v>
      </c>
      <c r="G152" s="48">
        <f t="shared" si="203"/>
        <v>0</v>
      </c>
      <c r="H152" s="48">
        <f t="shared" si="203"/>
        <v>0</v>
      </c>
      <c r="I152" s="48">
        <f t="shared" si="203"/>
        <v>0</v>
      </c>
      <c r="J152" s="48">
        <f t="shared" si="203"/>
        <v>0</v>
      </c>
      <c r="K152" s="8">
        <f t="shared" ref="K152:P152" si="205">K153</f>
        <v>0</v>
      </c>
      <c r="L152" s="8">
        <f t="shared" si="205"/>
        <v>0</v>
      </c>
      <c r="M152" s="8">
        <f t="shared" si="205"/>
        <v>0</v>
      </c>
      <c r="N152" s="8">
        <f t="shared" si="205"/>
        <v>0</v>
      </c>
      <c r="O152" s="8">
        <f t="shared" si="205"/>
        <v>0</v>
      </c>
      <c r="P152" s="8">
        <f t="shared" si="205"/>
        <v>0</v>
      </c>
    </row>
    <row r="153" spans="1:16" ht="15.75" hidden="1" customHeight="1" outlineLevel="1">
      <c r="A153" s="9" t="s">
        <v>9</v>
      </c>
      <c r="B153" s="10" t="s">
        <v>123</v>
      </c>
      <c r="C153" s="33" t="s">
        <v>10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</row>
    <row r="154" spans="1:16" collapsed="1">
      <c r="A154" s="17" t="s">
        <v>158</v>
      </c>
      <c r="B154" s="18" t="s">
        <v>159</v>
      </c>
      <c r="C154" s="34" t="s">
        <v>0</v>
      </c>
      <c r="D154" s="47">
        <f t="shared" ref="D154:J155" si="206">D155</f>
        <v>2086016.39</v>
      </c>
      <c r="E154" s="47">
        <f t="shared" si="206"/>
        <v>2.5499999999999998</v>
      </c>
      <c r="F154" s="47">
        <f t="shared" si="206"/>
        <v>2086018.94</v>
      </c>
      <c r="G154" s="47">
        <f t="shared" si="206"/>
        <v>0</v>
      </c>
      <c r="H154" s="47">
        <f t="shared" si="206"/>
        <v>2086018.94</v>
      </c>
      <c r="I154" s="47">
        <f t="shared" si="206"/>
        <v>0</v>
      </c>
      <c r="J154" s="47">
        <f t="shared" si="206"/>
        <v>2086018.94</v>
      </c>
      <c r="K154" s="5">
        <f t="shared" ref="K154:P155" si="207">K155</f>
        <v>0</v>
      </c>
      <c r="L154" s="5">
        <f t="shared" si="207"/>
        <v>0</v>
      </c>
      <c r="M154" s="5">
        <f t="shared" si="207"/>
        <v>0</v>
      </c>
      <c r="N154" s="5">
        <f t="shared" si="207"/>
        <v>0</v>
      </c>
      <c r="O154" s="5">
        <f t="shared" si="207"/>
        <v>0</v>
      </c>
      <c r="P154" s="5">
        <f t="shared" si="207"/>
        <v>0</v>
      </c>
    </row>
    <row r="155" spans="1:16" ht="24.75" customHeight="1">
      <c r="A155" s="30" t="s">
        <v>122</v>
      </c>
      <c r="B155" s="12" t="s">
        <v>160</v>
      </c>
      <c r="C155" s="35" t="s">
        <v>0</v>
      </c>
      <c r="D155" s="48">
        <f t="shared" si="206"/>
        <v>2086016.39</v>
      </c>
      <c r="E155" s="48">
        <f t="shared" si="206"/>
        <v>2.5499999999999998</v>
      </c>
      <c r="F155" s="48">
        <f t="shared" si="206"/>
        <v>2086018.94</v>
      </c>
      <c r="G155" s="48">
        <f t="shared" si="206"/>
        <v>0</v>
      </c>
      <c r="H155" s="48">
        <f t="shared" si="206"/>
        <v>2086018.94</v>
      </c>
      <c r="I155" s="48">
        <f t="shared" si="206"/>
        <v>0</v>
      </c>
      <c r="J155" s="48">
        <f t="shared" si="206"/>
        <v>2086018.94</v>
      </c>
      <c r="K155" s="8">
        <f t="shared" si="207"/>
        <v>0</v>
      </c>
      <c r="L155" s="8">
        <f t="shared" si="207"/>
        <v>0</v>
      </c>
      <c r="M155" s="8">
        <f t="shared" si="207"/>
        <v>0</v>
      </c>
      <c r="N155" s="8">
        <f t="shared" si="207"/>
        <v>0</v>
      </c>
      <c r="O155" s="8">
        <f t="shared" si="207"/>
        <v>0</v>
      </c>
      <c r="P155" s="8">
        <f t="shared" si="207"/>
        <v>0</v>
      </c>
    </row>
    <row r="156" spans="1:16" ht="15.75" customHeight="1">
      <c r="A156" s="15" t="s">
        <v>157</v>
      </c>
      <c r="B156" s="13" t="s">
        <v>160</v>
      </c>
      <c r="C156" s="33" t="s">
        <v>10</v>
      </c>
      <c r="D156" s="28">
        <v>2086016.39</v>
      </c>
      <c r="E156" s="28">
        <v>2.5499999999999998</v>
      </c>
      <c r="F156" s="28">
        <f>D156+E156</f>
        <v>2086018.94</v>
      </c>
      <c r="G156" s="28">
        <v>0</v>
      </c>
      <c r="H156" s="28">
        <f>F156+G156</f>
        <v>2086018.94</v>
      </c>
      <c r="I156" s="28">
        <v>0</v>
      </c>
      <c r="J156" s="28">
        <f>H156+I156</f>
        <v>2086018.94</v>
      </c>
      <c r="K156" s="11">
        <v>0</v>
      </c>
      <c r="L156" s="11">
        <v>0</v>
      </c>
      <c r="M156" s="11">
        <f>K156+L156</f>
        <v>0</v>
      </c>
      <c r="N156" s="11">
        <v>0</v>
      </c>
      <c r="O156" s="11">
        <f>M156+N156</f>
        <v>0</v>
      </c>
      <c r="P156" s="11">
        <v>0</v>
      </c>
    </row>
    <row r="157" spans="1:16" ht="14.45" customHeight="1">
      <c r="A157" s="38" t="s">
        <v>124</v>
      </c>
      <c r="B157" s="4" t="s">
        <v>125</v>
      </c>
      <c r="C157" s="34" t="s">
        <v>0</v>
      </c>
      <c r="D157" s="47">
        <f t="shared" ref="D157:J157" si="208">D158</f>
        <v>700000</v>
      </c>
      <c r="E157" s="47">
        <f t="shared" si="208"/>
        <v>0</v>
      </c>
      <c r="F157" s="47">
        <f t="shared" si="208"/>
        <v>700000</v>
      </c>
      <c r="G157" s="47">
        <f t="shared" si="208"/>
        <v>0</v>
      </c>
      <c r="H157" s="47">
        <f t="shared" si="208"/>
        <v>700000</v>
      </c>
      <c r="I157" s="47">
        <f t="shared" si="208"/>
        <v>0</v>
      </c>
      <c r="J157" s="47">
        <f t="shared" si="208"/>
        <v>700000</v>
      </c>
      <c r="K157" s="5">
        <f t="shared" ref="K157:P157" si="209">K158</f>
        <v>700000</v>
      </c>
      <c r="L157" s="5">
        <f t="shared" si="209"/>
        <v>0</v>
      </c>
      <c r="M157" s="5">
        <f t="shared" si="209"/>
        <v>700000</v>
      </c>
      <c r="N157" s="5">
        <f t="shared" si="209"/>
        <v>0</v>
      </c>
      <c r="O157" s="5">
        <f t="shared" si="209"/>
        <v>700000</v>
      </c>
      <c r="P157" s="5">
        <f t="shared" si="209"/>
        <v>700000</v>
      </c>
    </row>
    <row r="158" spans="1:16" ht="14.45" customHeight="1">
      <c r="A158" s="3" t="s">
        <v>124</v>
      </c>
      <c r="B158" s="4" t="s">
        <v>126</v>
      </c>
      <c r="C158" s="34" t="s">
        <v>0</v>
      </c>
      <c r="D158" s="47">
        <f t="shared" ref="D158:J158" si="210">D159+D162</f>
        <v>700000</v>
      </c>
      <c r="E158" s="47">
        <f t="shared" si="210"/>
        <v>0</v>
      </c>
      <c r="F158" s="47">
        <f t="shared" si="210"/>
        <v>700000</v>
      </c>
      <c r="G158" s="47">
        <f t="shared" si="210"/>
        <v>0</v>
      </c>
      <c r="H158" s="47">
        <f t="shared" si="210"/>
        <v>700000</v>
      </c>
      <c r="I158" s="47">
        <f t="shared" si="210"/>
        <v>0</v>
      </c>
      <c r="J158" s="47">
        <f t="shared" si="210"/>
        <v>700000</v>
      </c>
      <c r="K158" s="5">
        <f t="shared" ref="K158:P158" si="211">K159+K162</f>
        <v>700000</v>
      </c>
      <c r="L158" s="5">
        <f t="shared" ref="L158:M158" si="212">L159+L162</f>
        <v>0</v>
      </c>
      <c r="M158" s="5">
        <f t="shared" si="212"/>
        <v>700000</v>
      </c>
      <c r="N158" s="5">
        <f t="shared" ref="N158:O158" si="213">N159+N162</f>
        <v>0</v>
      </c>
      <c r="O158" s="5">
        <f t="shared" si="213"/>
        <v>700000</v>
      </c>
      <c r="P158" s="5">
        <f t="shared" si="211"/>
        <v>700000</v>
      </c>
    </row>
    <row r="159" spans="1:16" ht="13.5">
      <c r="A159" s="6" t="s">
        <v>127</v>
      </c>
      <c r="B159" s="7" t="s">
        <v>128</v>
      </c>
      <c r="C159" s="35" t="s">
        <v>0</v>
      </c>
      <c r="D159" s="48">
        <f t="shared" ref="D159:J159" si="214">D160+D161</f>
        <v>500000</v>
      </c>
      <c r="E159" s="48">
        <f t="shared" si="214"/>
        <v>0</v>
      </c>
      <c r="F159" s="48">
        <f t="shared" si="214"/>
        <v>500000</v>
      </c>
      <c r="G159" s="48">
        <f t="shared" si="214"/>
        <v>0</v>
      </c>
      <c r="H159" s="48">
        <f t="shared" si="214"/>
        <v>500000</v>
      </c>
      <c r="I159" s="48">
        <f t="shared" si="214"/>
        <v>0</v>
      </c>
      <c r="J159" s="48">
        <f t="shared" si="214"/>
        <v>500000</v>
      </c>
      <c r="K159" s="8">
        <f t="shared" ref="K159:P159" si="215">K160+K161</f>
        <v>500000</v>
      </c>
      <c r="L159" s="8">
        <f t="shared" ref="L159:M159" si="216">L160+L161</f>
        <v>0</v>
      </c>
      <c r="M159" s="8">
        <f t="shared" si="216"/>
        <v>500000</v>
      </c>
      <c r="N159" s="8">
        <f t="shared" ref="N159:O159" si="217">N160+N161</f>
        <v>0</v>
      </c>
      <c r="O159" s="8">
        <f t="shared" si="217"/>
        <v>500000</v>
      </c>
      <c r="P159" s="8">
        <f t="shared" si="215"/>
        <v>500000</v>
      </c>
    </row>
    <row r="160" spans="1:16">
      <c r="A160" s="9" t="s">
        <v>9</v>
      </c>
      <c r="B160" s="10" t="s">
        <v>128</v>
      </c>
      <c r="C160" s="33" t="s">
        <v>10</v>
      </c>
      <c r="D160" s="29">
        <v>18000</v>
      </c>
      <c r="E160" s="29">
        <v>0</v>
      </c>
      <c r="F160" s="29">
        <f>D160+E160</f>
        <v>18000</v>
      </c>
      <c r="G160" s="29">
        <v>0</v>
      </c>
      <c r="H160" s="29">
        <f>F160+G160</f>
        <v>18000</v>
      </c>
      <c r="I160" s="29">
        <v>0</v>
      </c>
      <c r="J160" s="29">
        <f>H160+I160</f>
        <v>18000</v>
      </c>
      <c r="K160" s="11">
        <v>18000</v>
      </c>
      <c r="L160" s="11">
        <v>0</v>
      </c>
      <c r="M160" s="11">
        <f>K160+L160</f>
        <v>18000</v>
      </c>
      <c r="N160" s="11">
        <v>0</v>
      </c>
      <c r="O160" s="11">
        <f>M160+N160</f>
        <v>18000</v>
      </c>
      <c r="P160" s="11">
        <v>18000</v>
      </c>
    </row>
    <row r="161" spans="1:17" ht="14.45" customHeight="1">
      <c r="A161" s="9" t="s">
        <v>23</v>
      </c>
      <c r="B161" s="10" t="s">
        <v>128</v>
      </c>
      <c r="C161" s="33" t="s">
        <v>24</v>
      </c>
      <c r="D161" s="29">
        <v>482000</v>
      </c>
      <c r="E161" s="29">
        <v>0</v>
      </c>
      <c r="F161" s="29">
        <f>D161+E161</f>
        <v>482000</v>
      </c>
      <c r="G161" s="29">
        <v>0</v>
      </c>
      <c r="H161" s="29">
        <f>F161+G161</f>
        <v>482000</v>
      </c>
      <c r="I161" s="29">
        <v>0</v>
      </c>
      <c r="J161" s="29">
        <f>H161+I161</f>
        <v>482000</v>
      </c>
      <c r="K161" s="11">
        <v>482000</v>
      </c>
      <c r="L161" s="11">
        <v>0</v>
      </c>
      <c r="M161" s="11">
        <f>K161+L161</f>
        <v>482000</v>
      </c>
      <c r="N161" s="11">
        <v>0</v>
      </c>
      <c r="O161" s="11">
        <f>M161+N161</f>
        <v>482000</v>
      </c>
      <c r="P161" s="11">
        <v>482000</v>
      </c>
    </row>
    <row r="162" spans="1:17" ht="13.5">
      <c r="A162" s="6" t="s">
        <v>129</v>
      </c>
      <c r="B162" s="7" t="s">
        <v>130</v>
      </c>
      <c r="C162" s="35" t="s">
        <v>0</v>
      </c>
      <c r="D162" s="48">
        <f t="shared" ref="D162:J162" si="218">D163</f>
        <v>200000</v>
      </c>
      <c r="E162" s="48">
        <f t="shared" si="218"/>
        <v>0</v>
      </c>
      <c r="F162" s="48">
        <f t="shared" si="218"/>
        <v>200000</v>
      </c>
      <c r="G162" s="48">
        <f t="shared" si="218"/>
        <v>0</v>
      </c>
      <c r="H162" s="48">
        <f t="shared" si="218"/>
        <v>200000</v>
      </c>
      <c r="I162" s="48">
        <f t="shared" si="218"/>
        <v>0</v>
      </c>
      <c r="J162" s="48">
        <f t="shared" si="218"/>
        <v>200000</v>
      </c>
      <c r="K162" s="8">
        <f t="shared" ref="K162:P162" si="219">K163</f>
        <v>200000</v>
      </c>
      <c r="L162" s="8">
        <f t="shared" si="219"/>
        <v>0</v>
      </c>
      <c r="M162" s="8">
        <f t="shared" si="219"/>
        <v>200000</v>
      </c>
      <c r="N162" s="8">
        <f t="shared" si="219"/>
        <v>0</v>
      </c>
      <c r="O162" s="8">
        <f t="shared" si="219"/>
        <v>200000</v>
      </c>
      <c r="P162" s="8">
        <f t="shared" si="219"/>
        <v>200000</v>
      </c>
    </row>
    <row r="163" spans="1:17" ht="14.45" customHeight="1">
      <c r="A163" s="9" t="s">
        <v>23</v>
      </c>
      <c r="B163" s="10" t="s">
        <v>130</v>
      </c>
      <c r="C163" s="33" t="s">
        <v>24</v>
      </c>
      <c r="D163" s="29">
        <v>200000</v>
      </c>
      <c r="E163" s="29">
        <v>0</v>
      </c>
      <c r="F163" s="29">
        <f>D163+E163</f>
        <v>200000</v>
      </c>
      <c r="G163" s="29">
        <v>0</v>
      </c>
      <c r="H163" s="29">
        <f>F163+G163</f>
        <v>200000</v>
      </c>
      <c r="I163" s="29">
        <v>0</v>
      </c>
      <c r="J163" s="29">
        <f>H163+I163</f>
        <v>200000</v>
      </c>
      <c r="K163" s="11">
        <v>200000</v>
      </c>
      <c r="L163" s="11">
        <v>0</v>
      </c>
      <c r="M163" s="11">
        <f>K163+L163</f>
        <v>200000</v>
      </c>
      <c r="N163" s="11">
        <v>0</v>
      </c>
      <c r="O163" s="11">
        <f>M163+N163</f>
        <v>200000</v>
      </c>
      <c r="P163" s="11">
        <v>200000</v>
      </c>
    </row>
    <row r="164" spans="1:17">
      <c r="A164" s="38" t="s">
        <v>131</v>
      </c>
      <c r="B164" s="4" t="s">
        <v>132</v>
      </c>
      <c r="C164" s="34" t="s">
        <v>0</v>
      </c>
      <c r="D164" s="47">
        <f t="shared" ref="D164:J165" si="220">D165</f>
        <v>294937</v>
      </c>
      <c r="E164" s="47">
        <f t="shared" si="220"/>
        <v>0</v>
      </c>
      <c r="F164" s="47">
        <f t="shared" si="220"/>
        <v>294937</v>
      </c>
      <c r="G164" s="47">
        <f t="shared" si="220"/>
        <v>0</v>
      </c>
      <c r="H164" s="47">
        <f t="shared" si="220"/>
        <v>294937</v>
      </c>
      <c r="I164" s="47">
        <f t="shared" si="220"/>
        <v>0</v>
      </c>
      <c r="J164" s="47">
        <f t="shared" si="220"/>
        <v>294937</v>
      </c>
      <c r="K164" s="5">
        <f t="shared" ref="K164:P164" si="221">K165</f>
        <v>925373.16</v>
      </c>
      <c r="L164" s="5">
        <f t="shared" si="221"/>
        <v>0</v>
      </c>
      <c r="M164" s="5">
        <f t="shared" si="221"/>
        <v>925373.16</v>
      </c>
      <c r="N164" s="5">
        <f t="shared" si="221"/>
        <v>0</v>
      </c>
      <c r="O164" s="5">
        <f t="shared" si="221"/>
        <v>925373.16</v>
      </c>
      <c r="P164" s="5">
        <f t="shared" si="221"/>
        <v>925373.16</v>
      </c>
    </row>
    <row r="165" spans="1:17">
      <c r="A165" s="3" t="s">
        <v>133</v>
      </c>
      <c r="B165" s="4" t="s">
        <v>134</v>
      </c>
      <c r="C165" s="34" t="s">
        <v>0</v>
      </c>
      <c r="D165" s="47">
        <f t="shared" si="220"/>
        <v>294937</v>
      </c>
      <c r="E165" s="47">
        <f t="shared" si="220"/>
        <v>0</v>
      </c>
      <c r="F165" s="47">
        <f t="shared" si="220"/>
        <v>294937</v>
      </c>
      <c r="G165" s="47">
        <f t="shared" si="220"/>
        <v>0</v>
      </c>
      <c r="H165" s="47">
        <f t="shared" si="220"/>
        <v>294937</v>
      </c>
      <c r="I165" s="47">
        <f t="shared" si="220"/>
        <v>0</v>
      </c>
      <c r="J165" s="47">
        <f t="shared" si="220"/>
        <v>294937</v>
      </c>
      <c r="K165" s="5">
        <f t="shared" ref="K165:P165" si="222">K166</f>
        <v>925373.16</v>
      </c>
      <c r="L165" s="5">
        <f t="shared" si="222"/>
        <v>0</v>
      </c>
      <c r="M165" s="5">
        <f t="shared" si="222"/>
        <v>925373.16</v>
      </c>
      <c r="N165" s="5">
        <f t="shared" si="222"/>
        <v>0</v>
      </c>
      <c r="O165" s="5">
        <f t="shared" si="222"/>
        <v>925373.16</v>
      </c>
      <c r="P165" s="5">
        <f t="shared" si="222"/>
        <v>925373.16</v>
      </c>
    </row>
    <row r="166" spans="1:17" ht="13.5">
      <c r="A166" s="6" t="s">
        <v>135</v>
      </c>
      <c r="B166" s="7" t="s">
        <v>136</v>
      </c>
      <c r="C166" s="35" t="s">
        <v>0</v>
      </c>
      <c r="D166" s="48">
        <f t="shared" ref="D166:J166" si="223">D167+D168</f>
        <v>294937</v>
      </c>
      <c r="E166" s="48">
        <f t="shared" si="223"/>
        <v>0</v>
      </c>
      <c r="F166" s="48">
        <f t="shared" si="223"/>
        <v>294937</v>
      </c>
      <c r="G166" s="48">
        <f t="shared" si="223"/>
        <v>0</v>
      </c>
      <c r="H166" s="48">
        <f t="shared" si="223"/>
        <v>294937</v>
      </c>
      <c r="I166" s="48">
        <f t="shared" si="223"/>
        <v>0</v>
      </c>
      <c r="J166" s="48">
        <f t="shared" si="223"/>
        <v>294937</v>
      </c>
      <c r="K166" s="8">
        <f t="shared" ref="K166:P166" si="224">K167+K168</f>
        <v>925373.16</v>
      </c>
      <c r="L166" s="8">
        <f t="shared" ref="L166:M166" si="225">L167+L168</f>
        <v>0</v>
      </c>
      <c r="M166" s="8">
        <f t="shared" si="225"/>
        <v>925373.16</v>
      </c>
      <c r="N166" s="8">
        <f t="shared" ref="N166:O166" si="226">N167+N168</f>
        <v>0</v>
      </c>
      <c r="O166" s="8">
        <f t="shared" si="226"/>
        <v>925373.16</v>
      </c>
      <c r="P166" s="8">
        <f t="shared" si="224"/>
        <v>925373.16</v>
      </c>
    </row>
    <row r="167" spans="1:17" ht="14.45" customHeight="1">
      <c r="A167" s="9" t="s">
        <v>7</v>
      </c>
      <c r="B167" s="10" t="s">
        <v>136</v>
      </c>
      <c r="C167" s="33" t="s">
        <v>8</v>
      </c>
      <c r="D167" s="29">
        <v>0</v>
      </c>
      <c r="E167" s="29">
        <v>0</v>
      </c>
      <c r="F167" s="29">
        <f>D167+E167</f>
        <v>0</v>
      </c>
      <c r="G167" s="29">
        <v>0</v>
      </c>
      <c r="H167" s="29">
        <f>F167+G167</f>
        <v>0</v>
      </c>
      <c r="I167" s="29">
        <v>0</v>
      </c>
      <c r="J167" s="29">
        <f>H167+I167</f>
        <v>0</v>
      </c>
      <c r="K167" s="11">
        <v>642475.16</v>
      </c>
      <c r="L167" s="11">
        <v>0</v>
      </c>
      <c r="M167" s="11">
        <f>K167+L167</f>
        <v>642475.16</v>
      </c>
      <c r="N167" s="11">
        <v>0</v>
      </c>
      <c r="O167" s="11">
        <f>M167+N167</f>
        <v>642475.16</v>
      </c>
      <c r="P167" s="11">
        <v>643231.16</v>
      </c>
      <c r="Q167" s="23"/>
    </row>
    <row r="168" spans="1:17">
      <c r="A168" s="9" t="s">
        <v>9</v>
      </c>
      <c r="B168" s="10" t="s">
        <v>136</v>
      </c>
      <c r="C168" s="33" t="s">
        <v>10</v>
      </c>
      <c r="D168" s="29">
        <v>294937</v>
      </c>
      <c r="E168" s="29">
        <v>0</v>
      </c>
      <c r="F168" s="29">
        <f>D168+E168</f>
        <v>294937</v>
      </c>
      <c r="G168" s="29">
        <v>0</v>
      </c>
      <c r="H168" s="29">
        <f>F168+G168</f>
        <v>294937</v>
      </c>
      <c r="I168" s="29">
        <v>0</v>
      </c>
      <c r="J168" s="29">
        <f>H168+I168</f>
        <v>294937</v>
      </c>
      <c r="K168" s="11">
        <v>282898</v>
      </c>
      <c r="L168" s="11">
        <v>0</v>
      </c>
      <c r="M168" s="11">
        <f>K168+L168</f>
        <v>282898</v>
      </c>
      <c r="N168" s="11">
        <v>0</v>
      </c>
      <c r="O168" s="11">
        <f>M168+N168</f>
        <v>282898</v>
      </c>
      <c r="P168" s="11">
        <v>282142</v>
      </c>
      <c r="Q168" s="23"/>
    </row>
    <row r="169" spans="1:17">
      <c r="A169" s="38" t="s">
        <v>137</v>
      </c>
      <c r="B169" s="4" t="s">
        <v>138</v>
      </c>
      <c r="C169" s="34" t="s">
        <v>0</v>
      </c>
      <c r="D169" s="47">
        <f t="shared" ref="D169:J169" si="227">D170+D180+D183</f>
        <v>8538451.1999999993</v>
      </c>
      <c r="E169" s="47">
        <f t="shared" si="227"/>
        <v>1347663.3199999998</v>
      </c>
      <c r="F169" s="47">
        <f t="shared" si="227"/>
        <v>9886114.5199999996</v>
      </c>
      <c r="G169" s="47">
        <f t="shared" si="227"/>
        <v>-630615.57999999996</v>
      </c>
      <c r="H169" s="47">
        <f t="shared" si="227"/>
        <v>9255498.9399999995</v>
      </c>
      <c r="I169" s="47">
        <f t="shared" si="227"/>
        <v>1189369.51</v>
      </c>
      <c r="J169" s="47">
        <f t="shared" si="227"/>
        <v>10444868.449999999</v>
      </c>
      <c r="K169" s="5">
        <f t="shared" ref="K169:P169" si="228">K170+K180+K183</f>
        <v>7233171.1799999997</v>
      </c>
      <c r="L169" s="5">
        <f t="shared" ref="L169:M169" si="229">L170+L180+L183</f>
        <v>2354298.17</v>
      </c>
      <c r="M169" s="5">
        <f t="shared" si="229"/>
        <v>9587469.3499999996</v>
      </c>
      <c r="N169" s="5">
        <f t="shared" ref="N169:O169" si="230">N170+N180+N183</f>
        <v>-1471436.36</v>
      </c>
      <c r="O169" s="5">
        <f t="shared" si="230"/>
        <v>8116032.9899999993</v>
      </c>
      <c r="P169" s="5">
        <f t="shared" si="228"/>
        <v>7233171.1799999997</v>
      </c>
      <c r="Q169" s="23"/>
    </row>
    <row r="170" spans="1:17">
      <c r="A170" s="3" t="s">
        <v>139</v>
      </c>
      <c r="B170" s="4" t="s">
        <v>140</v>
      </c>
      <c r="C170" s="34" t="s">
        <v>0</v>
      </c>
      <c r="D170" s="47">
        <f t="shared" ref="D170:J170" si="231">D171+D173+D175+D177</f>
        <v>5132586</v>
      </c>
      <c r="E170" s="47">
        <f t="shared" si="231"/>
        <v>285573.92</v>
      </c>
      <c r="F170" s="47">
        <f t="shared" si="231"/>
        <v>5418159.9199999999</v>
      </c>
      <c r="G170" s="47">
        <f t="shared" si="231"/>
        <v>164000</v>
      </c>
      <c r="H170" s="47">
        <f t="shared" si="231"/>
        <v>5582159.9199999999</v>
      </c>
      <c r="I170" s="47">
        <f t="shared" si="231"/>
        <v>1189369.51</v>
      </c>
      <c r="J170" s="47">
        <f t="shared" si="231"/>
        <v>6771529.4299999997</v>
      </c>
      <c r="K170" s="5">
        <f t="shared" ref="K170:P170" si="232">K171+K173+K175+K177</f>
        <v>5286563.18</v>
      </c>
      <c r="L170" s="5">
        <f t="shared" ref="L170:M170" si="233">L171+L173+L175+L177</f>
        <v>0</v>
      </c>
      <c r="M170" s="5">
        <f t="shared" si="233"/>
        <v>5286563.18</v>
      </c>
      <c r="N170" s="5">
        <f t="shared" ref="N170:O170" si="234">N171+N173+N175+N177</f>
        <v>0</v>
      </c>
      <c r="O170" s="5">
        <f t="shared" si="234"/>
        <v>5286563.18</v>
      </c>
      <c r="P170" s="5">
        <f t="shared" si="232"/>
        <v>5286563.18</v>
      </c>
      <c r="Q170" s="23"/>
    </row>
    <row r="171" spans="1:17" ht="13.5">
      <c r="A171" s="6" t="s">
        <v>141</v>
      </c>
      <c r="B171" s="7" t="s">
        <v>142</v>
      </c>
      <c r="C171" s="35" t="s">
        <v>0</v>
      </c>
      <c r="D171" s="48">
        <f t="shared" ref="D171:J171" si="235">D172</f>
        <v>266797</v>
      </c>
      <c r="E171" s="48">
        <f t="shared" si="235"/>
        <v>0</v>
      </c>
      <c r="F171" s="48">
        <f t="shared" si="235"/>
        <v>266797</v>
      </c>
      <c r="G171" s="48">
        <f t="shared" si="235"/>
        <v>314000</v>
      </c>
      <c r="H171" s="48">
        <f t="shared" si="235"/>
        <v>580797</v>
      </c>
      <c r="I171" s="48">
        <f t="shared" si="235"/>
        <v>0</v>
      </c>
      <c r="J171" s="48">
        <f t="shared" si="235"/>
        <v>580797</v>
      </c>
      <c r="K171" s="8">
        <f t="shared" ref="K171:P171" si="236">K172</f>
        <v>274800.90999999997</v>
      </c>
      <c r="L171" s="8">
        <f t="shared" si="236"/>
        <v>0</v>
      </c>
      <c r="M171" s="8">
        <f t="shared" si="236"/>
        <v>274800.90999999997</v>
      </c>
      <c r="N171" s="8">
        <f t="shared" si="236"/>
        <v>0</v>
      </c>
      <c r="O171" s="8">
        <f t="shared" si="236"/>
        <v>274800.90999999997</v>
      </c>
      <c r="P171" s="8">
        <f t="shared" si="236"/>
        <v>274800.90999999997</v>
      </c>
      <c r="Q171" s="23"/>
    </row>
    <row r="172" spans="1:17">
      <c r="A172" s="9" t="s">
        <v>9</v>
      </c>
      <c r="B172" s="10" t="s">
        <v>142</v>
      </c>
      <c r="C172" s="33" t="s">
        <v>10</v>
      </c>
      <c r="D172" s="29">
        <v>266797</v>
      </c>
      <c r="E172" s="29">
        <v>0</v>
      </c>
      <c r="F172" s="29">
        <f>D172+E172</f>
        <v>266797</v>
      </c>
      <c r="G172" s="29">
        <v>314000</v>
      </c>
      <c r="H172" s="29">
        <f>F172+G172</f>
        <v>580797</v>
      </c>
      <c r="I172" s="29">
        <v>0</v>
      </c>
      <c r="J172" s="29">
        <f>H172+I172</f>
        <v>580797</v>
      </c>
      <c r="K172" s="11">
        <v>274800.90999999997</v>
      </c>
      <c r="L172" s="11">
        <v>0</v>
      </c>
      <c r="M172" s="11">
        <f>K172+L172</f>
        <v>274800.90999999997</v>
      </c>
      <c r="N172" s="11">
        <v>0</v>
      </c>
      <c r="O172" s="11">
        <f>M172+N172</f>
        <v>274800.90999999997</v>
      </c>
      <c r="P172" s="11">
        <v>274800.90999999997</v>
      </c>
      <c r="Q172" s="23"/>
    </row>
    <row r="173" spans="1:17" ht="13.5">
      <c r="A173" s="6" t="s">
        <v>143</v>
      </c>
      <c r="B173" s="7" t="s">
        <v>144</v>
      </c>
      <c r="C173" s="35" t="s">
        <v>0</v>
      </c>
      <c r="D173" s="48">
        <f t="shared" ref="D173:J173" si="237">D174</f>
        <v>259403</v>
      </c>
      <c r="E173" s="48">
        <f t="shared" si="237"/>
        <v>0</v>
      </c>
      <c r="F173" s="48">
        <f t="shared" si="237"/>
        <v>259403</v>
      </c>
      <c r="G173" s="48">
        <f t="shared" si="237"/>
        <v>-150000</v>
      </c>
      <c r="H173" s="48">
        <f t="shared" si="237"/>
        <v>109403</v>
      </c>
      <c r="I173" s="48">
        <f t="shared" si="237"/>
        <v>0</v>
      </c>
      <c r="J173" s="48">
        <f t="shared" si="237"/>
        <v>109403</v>
      </c>
      <c r="K173" s="8">
        <f t="shared" ref="K173:P173" si="238">K174</f>
        <v>267185.09000000003</v>
      </c>
      <c r="L173" s="8">
        <f t="shared" si="238"/>
        <v>0</v>
      </c>
      <c r="M173" s="8">
        <f t="shared" si="238"/>
        <v>267185.09000000003</v>
      </c>
      <c r="N173" s="8">
        <f t="shared" si="238"/>
        <v>0</v>
      </c>
      <c r="O173" s="8">
        <f t="shared" si="238"/>
        <v>267185.09000000003</v>
      </c>
      <c r="P173" s="8">
        <f t="shared" si="238"/>
        <v>267185.09000000003</v>
      </c>
    </row>
    <row r="174" spans="1:17">
      <c r="A174" s="9" t="s">
        <v>9</v>
      </c>
      <c r="B174" s="10" t="s">
        <v>144</v>
      </c>
      <c r="C174" s="33" t="s">
        <v>10</v>
      </c>
      <c r="D174" s="29">
        <v>259403</v>
      </c>
      <c r="E174" s="29">
        <v>0</v>
      </c>
      <c r="F174" s="29">
        <f>D174+E174</f>
        <v>259403</v>
      </c>
      <c r="G174" s="29">
        <v>-150000</v>
      </c>
      <c r="H174" s="29">
        <f>F174+G174</f>
        <v>109403</v>
      </c>
      <c r="I174" s="29">
        <v>0</v>
      </c>
      <c r="J174" s="29">
        <f>H174+I174</f>
        <v>109403</v>
      </c>
      <c r="K174" s="11">
        <v>267185.09000000003</v>
      </c>
      <c r="L174" s="11">
        <v>0</v>
      </c>
      <c r="M174" s="11">
        <f>K174+L174</f>
        <v>267185.09000000003</v>
      </c>
      <c r="N174" s="11">
        <v>0</v>
      </c>
      <c r="O174" s="11">
        <f>M174+N174</f>
        <v>267185.09000000003</v>
      </c>
      <c r="P174" s="11">
        <v>267185.09000000003</v>
      </c>
    </row>
    <row r="175" spans="1:17" ht="13.5">
      <c r="A175" s="6" t="s">
        <v>145</v>
      </c>
      <c r="B175" s="7" t="s">
        <v>146</v>
      </c>
      <c r="C175" s="35" t="s">
        <v>0</v>
      </c>
      <c r="D175" s="48">
        <f t="shared" ref="D175:J175" si="239">D176</f>
        <v>2319270</v>
      </c>
      <c r="E175" s="48">
        <f t="shared" si="239"/>
        <v>0</v>
      </c>
      <c r="F175" s="48">
        <f t="shared" si="239"/>
        <v>2319270</v>
      </c>
      <c r="G175" s="48">
        <f t="shared" si="239"/>
        <v>0</v>
      </c>
      <c r="H175" s="48">
        <f t="shared" si="239"/>
        <v>2319270</v>
      </c>
      <c r="I175" s="48">
        <f t="shared" si="239"/>
        <v>0</v>
      </c>
      <c r="J175" s="48">
        <f t="shared" si="239"/>
        <v>2319270</v>
      </c>
      <c r="K175" s="8">
        <f t="shared" ref="K175:P175" si="240">K176</f>
        <v>2388848.1</v>
      </c>
      <c r="L175" s="8">
        <f t="shared" si="240"/>
        <v>0</v>
      </c>
      <c r="M175" s="8">
        <f t="shared" si="240"/>
        <v>2388848.1</v>
      </c>
      <c r="N175" s="8">
        <f t="shared" si="240"/>
        <v>0</v>
      </c>
      <c r="O175" s="8">
        <f t="shared" si="240"/>
        <v>2388848.1</v>
      </c>
      <c r="P175" s="8">
        <f t="shared" si="240"/>
        <v>2388848.1</v>
      </c>
    </row>
    <row r="176" spans="1:17">
      <c r="A176" s="9" t="s">
        <v>9</v>
      </c>
      <c r="B176" s="10" t="s">
        <v>146</v>
      </c>
      <c r="C176" s="33" t="s">
        <v>10</v>
      </c>
      <c r="D176" s="29">
        <v>2319270</v>
      </c>
      <c r="E176" s="29">
        <v>0</v>
      </c>
      <c r="F176" s="29">
        <f>D176+E176</f>
        <v>2319270</v>
      </c>
      <c r="G176" s="29">
        <v>0</v>
      </c>
      <c r="H176" s="29">
        <f>F176+G176</f>
        <v>2319270</v>
      </c>
      <c r="I176" s="29">
        <v>0</v>
      </c>
      <c r="J176" s="29">
        <f>H176+I176</f>
        <v>2319270</v>
      </c>
      <c r="K176" s="11">
        <v>2388848.1</v>
      </c>
      <c r="L176" s="11">
        <v>0</v>
      </c>
      <c r="M176" s="11">
        <f>K176+L176</f>
        <v>2388848.1</v>
      </c>
      <c r="N176" s="11">
        <v>0</v>
      </c>
      <c r="O176" s="11">
        <f>M176+N176</f>
        <v>2388848.1</v>
      </c>
      <c r="P176" s="11">
        <v>2388848.1</v>
      </c>
    </row>
    <row r="177" spans="1:16" ht="13.5">
      <c r="A177" s="6" t="s">
        <v>147</v>
      </c>
      <c r="B177" s="7" t="s">
        <v>148</v>
      </c>
      <c r="C177" s="35" t="s">
        <v>0</v>
      </c>
      <c r="D177" s="48">
        <f>D178</f>
        <v>2287116</v>
      </c>
      <c r="E177" s="48">
        <f>E178+E179</f>
        <v>285573.92</v>
      </c>
      <c r="F177" s="48">
        <f t="shared" ref="F177:P177" si="241">F178+F179</f>
        <v>2572689.92</v>
      </c>
      <c r="G177" s="48">
        <f>G178+G179</f>
        <v>0</v>
      </c>
      <c r="H177" s="48">
        <f t="shared" ref="H177" si="242">H178+H179</f>
        <v>2572689.92</v>
      </c>
      <c r="I177" s="48">
        <f>I178+I179</f>
        <v>1189369.51</v>
      </c>
      <c r="J177" s="48">
        <f t="shared" ref="J177" si="243">J178+J179</f>
        <v>3762059.4299999997</v>
      </c>
      <c r="K177" s="48">
        <f t="shared" si="241"/>
        <v>2355729.08</v>
      </c>
      <c r="L177" s="48">
        <f t="shared" si="241"/>
        <v>0</v>
      </c>
      <c r="M177" s="48">
        <f t="shared" si="241"/>
        <v>2355729.08</v>
      </c>
      <c r="N177" s="48">
        <f t="shared" ref="N177:O177" si="244">N178+N179</f>
        <v>0</v>
      </c>
      <c r="O177" s="48">
        <f t="shared" si="244"/>
        <v>2355729.08</v>
      </c>
      <c r="P177" s="48">
        <f t="shared" si="241"/>
        <v>2355729.08</v>
      </c>
    </row>
    <row r="178" spans="1:16">
      <c r="A178" s="9" t="s">
        <v>9</v>
      </c>
      <c r="B178" s="10" t="s">
        <v>148</v>
      </c>
      <c r="C178" s="33" t="s">
        <v>10</v>
      </c>
      <c r="D178" s="11">
        <v>2287116</v>
      </c>
      <c r="E178" s="28">
        <f>113071.23+91428.94+80073.75</f>
        <v>284573.92</v>
      </c>
      <c r="F178" s="11">
        <f>D178+E178</f>
        <v>2571689.92</v>
      </c>
      <c r="G178" s="28">
        <v>0</v>
      </c>
      <c r="H178" s="11">
        <f>F178+G178</f>
        <v>2571689.92</v>
      </c>
      <c r="I178" s="28">
        <f>155818.99+708554.13+324996.39</f>
        <v>1189369.51</v>
      </c>
      <c r="J178" s="11">
        <f>H178+I178</f>
        <v>3761059.4299999997</v>
      </c>
      <c r="K178" s="11">
        <v>2355729.08</v>
      </c>
      <c r="L178" s="11">
        <v>0</v>
      </c>
      <c r="M178" s="11">
        <f>K178+L178</f>
        <v>2355729.08</v>
      </c>
      <c r="N178" s="11">
        <v>0</v>
      </c>
      <c r="O178" s="11">
        <f>M178+N178</f>
        <v>2355729.08</v>
      </c>
      <c r="P178" s="11">
        <v>2355729.08</v>
      </c>
    </row>
    <row r="179" spans="1:16">
      <c r="A179" s="15" t="s">
        <v>23</v>
      </c>
      <c r="B179" s="22" t="s">
        <v>188</v>
      </c>
      <c r="C179" s="33">
        <v>800</v>
      </c>
      <c r="D179" s="11">
        <v>0</v>
      </c>
      <c r="E179" s="28">
        <v>1000</v>
      </c>
      <c r="F179" s="11">
        <f>D179+E179</f>
        <v>1000</v>
      </c>
      <c r="G179" s="28">
        <v>0</v>
      </c>
      <c r="H179" s="11">
        <f>F179+G179</f>
        <v>1000</v>
      </c>
      <c r="I179" s="28">
        <v>0</v>
      </c>
      <c r="J179" s="11">
        <f>H179+I179</f>
        <v>1000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</row>
    <row r="180" spans="1:16" outlineLevel="1">
      <c r="A180" s="17" t="s">
        <v>161</v>
      </c>
      <c r="B180" s="18" t="s">
        <v>163</v>
      </c>
      <c r="C180" s="34" t="s">
        <v>0</v>
      </c>
      <c r="D180" s="5">
        <f t="shared" ref="D180:J181" si="245">D181</f>
        <v>1515955.2</v>
      </c>
      <c r="E180" s="5">
        <f t="shared" si="245"/>
        <v>0</v>
      </c>
      <c r="F180" s="5">
        <f t="shared" si="245"/>
        <v>1515955.2</v>
      </c>
      <c r="G180" s="5">
        <f t="shared" si="245"/>
        <v>0</v>
      </c>
      <c r="H180" s="5">
        <f t="shared" si="245"/>
        <v>1515955.2</v>
      </c>
      <c r="I180" s="5">
        <f t="shared" si="245"/>
        <v>0</v>
      </c>
      <c r="J180" s="5">
        <f t="shared" si="245"/>
        <v>1515955.2</v>
      </c>
      <c r="K180" s="5">
        <f t="shared" ref="K180:P181" si="246">K181</f>
        <v>0</v>
      </c>
      <c r="L180" s="5">
        <f t="shared" si="246"/>
        <v>0</v>
      </c>
      <c r="M180" s="5">
        <f t="shared" si="246"/>
        <v>0</v>
      </c>
      <c r="N180" s="5">
        <f t="shared" si="246"/>
        <v>0</v>
      </c>
      <c r="O180" s="5">
        <f t="shared" si="246"/>
        <v>0</v>
      </c>
      <c r="P180" s="5">
        <f t="shared" si="246"/>
        <v>0</v>
      </c>
    </row>
    <row r="181" spans="1:16" ht="13.5" outlineLevel="1">
      <c r="A181" s="14" t="s">
        <v>162</v>
      </c>
      <c r="B181" s="12" t="s">
        <v>164</v>
      </c>
      <c r="C181" s="35" t="s">
        <v>0</v>
      </c>
      <c r="D181" s="8">
        <f t="shared" si="245"/>
        <v>1515955.2</v>
      </c>
      <c r="E181" s="8">
        <f t="shared" si="245"/>
        <v>0</v>
      </c>
      <c r="F181" s="8">
        <f t="shared" si="245"/>
        <v>1515955.2</v>
      </c>
      <c r="G181" s="8">
        <f t="shared" si="245"/>
        <v>0</v>
      </c>
      <c r="H181" s="8">
        <f t="shared" si="245"/>
        <v>1515955.2</v>
      </c>
      <c r="I181" s="8">
        <f t="shared" si="245"/>
        <v>0</v>
      </c>
      <c r="J181" s="8">
        <f t="shared" si="245"/>
        <v>1515955.2</v>
      </c>
      <c r="K181" s="8">
        <f t="shared" si="246"/>
        <v>0</v>
      </c>
      <c r="L181" s="8">
        <f t="shared" si="246"/>
        <v>0</v>
      </c>
      <c r="M181" s="8">
        <f t="shared" si="246"/>
        <v>0</v>
      </c>
      <c r="N181" s="8">
        <f t="shared" si="246"/>
        <v>0</v>
      </c>
      <c r="O181" s="8">
        <f t="shared" si="246"/>
        <v>0</v>
      </c>
      <c r="P181" s="8">
        <f t="shared" si="246"/>
        <v>0</v>
      </c>
    </row>
    <row r="182" spans="1:16" outlineLevel="1">
      <c r="A182" s="15" t="s">
        <v>9</v>
      </c>
      <c r="B182" s="13" t="s">
        <v>164</v>
      </c>
      <c r="C182" s="33" t="s">
        <v>10</v>
      </c>
      <c r="D182" s="28">
        <v>1515955.2</v>
      </c>
      <c r="E182" s="28">
        <v>0</v>
      </c>
      <c r="F182" s="28">
        <f>D182+E182</f>
        <v>1515955.2</v>
      </c>
      <c r="G182" s="28">
        <v>0</v>
      </c>
      <c r="H182" s="28">
        <f>F182+G182</f>
        <v>1515955.2</v>
      </c>
      <c r="I182" s="28">
        <v>0</v>
      </c>
      <c r="J182" s="28">
        <f>H182+I182</f>
        <v>1515955.2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</row>
    <row r="183" spans="1:16">
      <c r="A183" s="3" t="s">
        <v>149</v>
      </c>
      <c r="B183" s="4" t="s">
        <v>150</v>
      </c>
      <c r="C183" s="34" t="s">
        <v>0</v>
      </c>
      <c r="D183" s="5">
        <f t="shared" ref="D183:J184" si="247">D184</f>
        <v>1889910</v>
      </c>
      <c r="E183" s="5">
        <f t="shared" si="247"/>
        <v>1062089.3999999999</v>
      </c>
      <c r="F183" s="5">
        <f t="shared" si="247"/>
        <v>2951999.4</v>
      </c>
      <c r="G183" s="5">
        <f t="shared" si="247"/>
        <v>-794615.58</v>
      </c>
      <c r="H183" s="5">
        <f t="shared" si="247"/>
        <v>2157383.8199999998</v>
      </c>
      <c r="I183" s="5">
        <f t="shared" si="247"/>
        <v>0</v>
      </c>
      <c r="J183" s="5">
        <f t="shared" si="247"/>
        <v>2157383.8199999998</v>
      </c>
      <c r="K183" s="5">
        <f t="shared" ref="K183:P183" si="248">K184</f>
        <v>1946608</v>
      </c>
      <c r="L183" s="5">
        <f t="shared" si="248"/>
        <v>2354298.17</v>
      </c>
      <c r="M183" s="5">
        <f t="shared" si="248"/>
        <v>4300906.17</v>
      </c>
      <c r="N183" s="5">
        <f t="shared" si="248"/>
        <v>-1471436.36</v>
      </c>
      <c r="O183" s="5">
        <f t="shared" si="248"/>
        <v>2829469.8099999996</v>
      </c>
      <c r="P183" s="5">
        <f t="shared" si="248"/>
        <v>1946608</v>
      </c>
    </row>
    <row r="184" spans="1:16" ht="13.5">
      <c r="A184" s="6" t="s">
        <v>151</v>
      </c>
      <c r="B184" s="7" t="s">
        <v>152</v>
      </c>
      <c r="C184" s="35" t="s">
        <v>0</v>
      </c>
      <c r="D184" s="8">
        <f t="shared" si="247"/>
        <v>1889910</v>
      </c>
      <c r="E184" s="8">
        <f t="shared" si="247"/>
        <v>1062089.3999999999</v>
      </c>
      <c r="F184" s="8">
        <f t="shared" si="247"/>
        <v>2951999.4</v>
      </c>
      <c r="G184" s="8">
        <f t="shared" si="247"/>
        <v>-794615.58</v>
      </c>
      <c r="H184" s="8">
        <f t="shared" si="247"/>
        <v>2157383.8199999998</v>
      </c>
      <c r="I184" s="8">
        <f t="shared" si="247"/>
        <v>0</v>
      </c>
      <c r="J184" s="8">
        <f t="shared" si="247"/>
        <v>2157383.8199999998</v>
      </c>
      <c r="K184" s="8">
        <f t="shared" ref="K184:P184" si="249">K185</f>
        <v>1946608</v>
      </c>
      <c r="L184" s="8">
        <f t="shared" si="249"/>
        <v>2354298.17</v>
      </c>
      <c r="M184" s="8">
        <f t="shared" si="249"/>
        <v>4300906.17</v>
      </c>
      <c r="N184" s="8">
        <f t="shared" si="249"/>
        <v>-1471436.36</v>
      </c>
      <c r="O184" s="8">
        <f t="shared" si="249"/>
        <v>2829469.8099999996</v>
      </c>
      <c r="P184" s="8">
        <f t="shared" si="249"/>
        <v>1946608</v>
      </c>
    </row>
    <row r="185" spans="1:16">
      <c r="A185" s="9" t="s">
        <v>9</v>
      </c>
      <c r="B185" s="10" t="s">
        <v>152</v>
      </c>
      <c r="C185" s="33" t="s">
        <v>10</v>
      </c>
      <c r="D185" s="28">
        <v>1889910</v>
      </c>
      <c r="E185" s="28">
        <v>1062089.3999999999</v>
      </c>
      <c r="F185" s="28">
        <f>D185+E185</f>
        <v>2951999.4</v>
      </c>
      <c r="G185" s="28">
        <f>-630615.58-164000</f>
        <v>-794615.58</v>
      </c>
      <c r="H185" s="28">
        <f>F185+G185</f>
        <v>2157383.8199999998</v>
      </c>
      <c r="I185" s="28">
        <v>0</v>
      </c>
      <c r="J185" s="28">
        <f>H185+I185</f>
        <v>2157383.8199999998</v>
      </c>
      <c r="K185" s="28">
        <v>1946608</v>
      </c>
      <c r="L185" s="28">
        <v>2354298.17</v>
      </c>
      <c r="M185" s="28">
        <f>K185+L185</f>
        <v>4300906.17</v>
      </c>
      <c r="N185" s="28">
        <v>-1471436.36</v>
      </c>
      <c r="O185" s="28">
        <f>M185+N185</f>
        <v>2829469.8099999996</v>
      </c>
      <c r="P185" s="28">
        <v>1946608</v>
      </c>
    </row>
  </sheetData>
  <mergeCells count="3">
    <mergeCell ref="A2:P2"/>
    <mergeCell ref="A3:P3"/>
    <mergeCell ref="A4:P4"/>
  </mergeCells>
  <phoneticPr fontId="13" type="noConversion"/>
  <pageMargins left="0.59055118110236227" right="0.19685039370078741" top="0.55118110236220474" bottom="0.55118110236220474" header="0.31496062992125984" footer="0.31496062992125984"/>
  <pageSetup paperSize="9" scale="6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Програм.</vt:lpstr>
      <vt:lpstr>Програм.!Область_печати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2022-08-29T00:59:22Z</dcterms:modified>
</cp:coreProperties>
</file>