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По разделам" sheetId="2" r:id="rId1"/>
  </sheets>
  <definedNames>
    <definedName name="_xlnm.Print_Area" localSheetId="0">'По разделам'!$A$1:$R$298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4" i="2"/>
  <c r="I192" l="1"/>
  <c r="I189"/>
  <c r="I185"/>
  <c r="I137"/>
  <c r="I75"/>
  <c r="I178"/>
  <c r="R33"/>
  <c r="O33"/>
  <c r="M33"/>
  <c r="I217"/>
  <c r="I162"/>
  <c r="I31"/>
  <c r="I267"/>
  <c r="I265"/>
  <c r="H265"/>
  <c r="I42"/>
  <c r="I259" l="1"/>
  <c r="J42"/>
  <c r="J39" s="1"/>
  <c r="I39"/>
  <c r="K39"/>
  <c r="L39"/>
  <c r="M39"/>
  <c r="N39"/>
  <c r="O39"/>
  <c r="P39"/>
  <c r="Q39"/>
  <c r="R39"/>
  <c r="H39"/>
  <c r="I276"/>
  <c r="I210"/>
  <c r="R222"/>
  <c r="R221" s="1"/>
  <c r="M222"/>
  <c r="O222" s="1"/>
  <c r="O221" s="1"/>
  <c r="H222"/>
  <c r="J222" s="1"/>
  <c r="J221" s="1"/>
  <c r="Q221"/>
  <c r="P221"/>
  <c r="N221"/>
  <c r="M221"/>
  <c r="L221"/>
  <c r="K221"/>
  <c r="I221"/>
  <c r="G221"/>
  <c r="F221"/>
  <c r="R219"/>
  <c r="O219"/>
  <c r="H220"/>
  <c r="J220" s="1"/>
  <c r="J219" s="1"/>
  <c r="Q219"/>
  <c r="P219"/>
  <c r="N219"/>
  <c r="M219"/>
  <c r="L219"/>
  <c r="K219"/>
  <c r="I219"/>
  <c r="H221" l="1"/>
  <c r="H219"/>
  <c r="R12" l="1"/>
  <c r="R298"/>
  <c r="R297" s="1"/>
  <c r="Q297"/>
  <c r="Q296" s="1"/>
  <c r="Q295" s="1"/>
  <c r="Q294" s="1"/>
  <c r="Q293" s="1"/>
  <c r="R296"/>
  <c r="R295" s="1"/>
  <c r="R294" s="1"/>
  <c r="R293" s="1"/>
  <c r="R292"/>
  <c r="R291" s="1"/>
  <c r="R290" s="1"/>
  <c r="R289" s="1"/>
  <c r="R288" s="1"/>
  <c r="R287" s="1"/>
  <c r="Q291"/>
  <c r="Q290" s="1"/>
  <c r="Q289" s="1"/>
  <c r="Q288" s="1"/>
  <c r="Q287" s="1"/>
  <c r="R286"/>
  <c r="R285" s="1"/>
  <c r="R284" s="1"/>
  <c r="R283" s="1"/>
  <c r="R282" s="1"/>
  <c r="Q285"/>
  <c r="Q284" s="1"/>
  <c r="Q283" s="1"/>
  <c r="Q282" s="1"/>
  <c r="R280"/>
  <c r="R279"/>
  <c r="Q278"/>
  <c r="R277"/>
  <c r="R276"/>
  <c r="Q275"/>
  <c r="R273"/>
  <c r="R272" s="1"/>
  <c r="Q272"/>
  <c r="R270"/>
  <c r="R269" s="1"/>
  <c r="Q269"/>
  <c r="R268"/>
  <c r="R267" s="1"/>
  <c r="Q267"/>
  <c r="R264"/>
  <c r="R263" s="1"/>
  <c r="Q263"/>
  <c r="R261"/>
  <c r="Q261"/>
  <c r="R260"/>
  <c r="R259"/>
  <c r="Q258"/>
  <c r="R257"/>
  <c r="R256"/>
  <c r="Q255"/>
  <c r="R251"/>
  <c r="R250" s="1"/>
  <c r="R249" s="1"/>
  <c r="R248" s="1"/>
  <c r="R247" s="1"/>
  <c r="Q250"/>
  <c r="Q249" s="1"/>
  <c r="Q248" s="1"/>
  <c r="Q247" s="1"/>
  <c r="R245"/>
  <c r="R244" s="1"/>
  <c r="R243" s="1"/>
  <c r="R242" s="1"/>
  <c r="R241" s="1"/>
  <c r="Q244"/>
  <c r="Q243" s="1"/>
  <c r="Q242" s="1"/>
  <c r="Q241" s="1"/>
  <c r="R240"/>
  <c r="R239" s="1"/>
  <c r="R238" s="1"/>
  <c r="R237" s="1"/>
  <c r="R236" s="1"/>
  <c r="Q239"/>
  <c r="Q238" s="1"/>
  <c r="Q237" s="1"/>
  <c r="Q236" s="1"/>
  <c r="R235"/>
  <c r="R234"/>
  <c r="R233"/>
  <c r="R232"/>
  <c r="Q231"/>
  <c r="Q230" s="1"/>
  <c r="Q229" s="1"/>
  <c r="Q228" s="1"/>
  <c r="R227"/>
  <c r="R226" s="1"/>
  <c r="Q226"/>
  <c r="R224"/>
  <c r="R223" s="1"/>
  <c r="Q223"/>
  <c r="R217"/>
  <c r="R216"/>
  <c r="R215"/>
  <c r="Q215"/>
  <c r="R213"/>
  <c r="R212"/>
  <c r="R211"/>
  <c r="Q210"/>
  <c r="R209"/>
  <c r="R208" s="1"/>
  <c r="Q208"/>
  <c r="R207"/>
  <c r="R206"/>
  <c r="Q205"/>
  <c r="R204"/>
  <c r="R203" s="1"/>
  <c r="Q203"/>
  <c r="R202"/>
  <c r="R201" s="1"/>
  <c r="Q201"/>
  <c r="R198"/>
  <c r="R197" s="1"/>
  <c r="Q198"/>
  <c r="Q197" s="1"/>
  <c r="R194"/>
  <c r="R193"/>
  <c r="R192"/>
  <c r="Q191"/>
  <c r="Q190" s="1"/>
  <c r="R188"/>
  <c r="Q188"/>
  <c r="R186"/>
  <c r="R178" s="1"/>
  <c r="Q186"/>
  <c r="R182"/>
  <c r="Q182"/>
  <c r="R179"/>
  <c r="Q179"/>
  <c r="R175"/>
  <c r="R174" s="1"/>
  <c r="R173" s="1"/>
  <c r="Q174"/>
  <c r="Q173" s="1"/>
  <c r="R172"/>
  <c r="R171"/>
  <c r="Q170"/>
  <c r="Q169" s="1"/>
  <c r="R168"/>
  <c r="R167"/>
  <c r="Q166"/>
  <c r="R165"/>
  <c r="R164"/>
  <c r="Q163"/>
  <c r="R162"/>
  <c r="R161" s="1"/>
  <c r="Q161"/>
  <c r="R158"/>
  <c r="Q158"/>
  <c r="R156"/>
  <c r="Q156"/>
  <c r="R152"/>
  <c r="R151" s="1"/>
  <c r="Q151"/>
  <c r="R150"/>
  <c r="R149"/>
  <c r="Q148"/>
  <c r="R145"/>
  <c r="R144" s="1"/>
  <c r="R143" s="1"/>
  <c r="R142" s="1"/>
  <c r="Q144"/>
  <c r="Q143" s="1"/>
  <c r="Q142" s="1"/>
  <c r="R139"/>
  <c r="Q139"/>
  <c r="R138"/>
  <c r="Q136"/>
  <c r="R133"/>
  <c r="R132" s="1"/>
  <c r="Q132"/>
  <c r="Q131" s="1"/>
  <c r="Q130" s="1"/>
  <c r="R131"/>
  <c r="R130" s="1"/>
  <c r="R128"/>
  <c r="R127" s="1"/>
  <c r="R126" s="1"/>
  <c r="R125" s="1"/>
  <c r="R124" s="1"/>
  <c r="Q127"/>
  <c r="Q126" s="1"/>
  <c r="Q125" s="1"/>
  <c r="Q124" s="1"/>
  <c r="R123"/>
  <c r="R122" s="1"/>
  <c r="R121" s="1"/>
  <c r="R120" s="1"/>
  <c r="R119" s="1"/>
  <c r="Q122"/>
  <c r="Q121" s="1"/>
  <c r="Q120" s="1"/>
  <c r="Q119" s="1"/>
  <c r="R117"/>
  <c r="R116" s="1"/>
  <c r="Q116"/>
  <c r="R112"/>
  <c r="Q112"/>
  <c r="R108"/>
  <c r="Q108"/>
  <c r="R105"/>
  <c r="R104"/>
  <c r="Q103"/>
  <c r="Q102" s="1"/>
  <c r="Q101" s="1"/>
  <c r="Q99"/>
  <c r="Q98" s="1"/>
  <c r="R97"/>
  <c r="R96"/>
  <c r="Q95"/>
  <c r="Q94" s="1"/>
  <c r="R93"/>
  <c r="R92"/>
  <c r="Q91"/>
  <c r="Q90" s="1"/>
  <c r="R86"/>
  <c r="R85" s="1"/>
  <c r="R84" s="1"/>
  <c r="Q85"/>
  <c r="Q84" s="1"/>
  <c r="R83"/>
  <c r="R82"/>
  <c r="R81"/>
  <c r="Q80"/>
  <c r="R79"/>
  <c r="R78" s="1"/>
  <c r="Q78"/>
  <c r="R75"/>
  <c r="R74" s="1"/>
  <c r="R73" s="1"/>
  <c r="Q74"/>
  <c r="Q73" s="1"/>
  <c r="R72"/>
  <c r="R71" s="1"/>
  <c r="R70" s="1"/>
  <c r="Q71"/>
  <c r="Q70" s="1"/>
  <c r="R68"/>
  <c r="R67" s="1"/>
  <c r="Q67"/>
  <c r="R66"/>
  <c r="R65" s="1"/>
  <c r="Q65"/>
  <c r="R64"/>
  <c r="R63" s="1"/>
  <c r="Q63"/>
  <c r="R62"/>
  <c r="R61" s="1"/>
  <c r="R57"/>
  <c r="R56" s="1"/>
  <c r="Q56"/>
  <c r="Q54"/>
  <c r="R49"/>
  <c r="Q49"/>
  <c r="R47"/>
  <c r="Q47"/>
  <c r="R43"/>
  <c r="R41"/>
  <c r="R40"/>
  <c r="Q38"/>
  <c r="Q37" s="1"/>
  <c r="Q36" s="1"/>
  <c r="R35"/>
  <c r="R34"/>
  <c r="R32"/>
  <c r="R31"/>
  <c r="Q30"/>
  <c r="Q29" s="1"/>
  <c r="Q28" s="1"/>
  <c r="R27"/>
  <c r="R26"/>
  <c r="Q25"/>
  <c r="Q24" s="1"/>
  <c r="Q23" s="1"/>
  <c r="R21"/>
  <c r="R20"/>
  <c r="Q19"/>
  <c r="R18"/>
  <c r="R17"/>
  <c r="Q16"/>
  <c r="R11"/>
  <c r="R10" s="1"/>
  <c r="R9" s="1"/>
  <c r="R8" s="1"/>
  <c r="Q11"/>
  <c r="Q10" s="1"/>
  <c r="Q9" s="1"/>
  <c r="Q8" s="1"/>
  <c r="N297"/>
  <c r="N296" s="1"/>
  <c r="N295" s="1"/>
  <c r="N294" s="1"/>
  <c r="N293" s="1"/>
  <c r="N291"/>
  <c r="N290" s="1"/>
  <c r="N289" s="1"/>
  <c r="N288" s="1"/>
  <c r="N287" s="1"/>
  <c r="N285"/>
  <c r="N284" s="1"/>
  <c r="N283" s="1"/>
  <c r="N282" s="1"/>
  <c r="N278"/>
  <c r="N275"/>
  <c r="N272"/>
  <c r="N269"/>
  <c r="N267"/>
  <c r="N263"/>
  <c r="O261"/>
  <c r="N261"/>
  <c r="N258"/>
  <c r="N255"/>
  <c r="N250"/>
  <c r="N249" s="1"/>
  <c r="N248" s="1"/>
  <c r="N247" s="1"/>
  <c r="N244"/>
  <c r="N243" s="1"/>
  <c r="N242" s="1"/>
  <c r="N241" s="1"/>
  <c r="N239"/>
  <c r="N238" s="1"/>
  <c r="N237" s="1"/>
  <c r="N236" s="1"/>
  <c r="N231"/>
  <c r="N230" s="1"/>
  <c r="N229" s="1"/>
  <c r="N228" s="1"/>
  <c r="N226"/>
  <c r="N223"/>
  <c r="O215"/>
  <c r="N215"/>
  <c r="N210"/>
  <c r="N208"/>
  <c r="N205"/>
  <c r="N203"/>
  <c r="N201"/>
  <c r="N200" s="1"/>
  <c r="O198"/>
  <c r="O197" s="1"/>
  <c r="N198"/>
  <c r="N197" s="1"/>
  <c r="N191"/>
  <c r="N190" s="1"/>
  <c r="O188"/>
  <c r="N188"/>
  <c r="O186"/>
  <c r="N186"/>
  <c r="O182"/>
  <c r="N182"/>
  <c r="O179"/>
  <c r="N179"/>
  <c r="N174"/>
  <c r="N173" s="1"/>
  <c r="N170"/>
  <c r="N169" s="1"/>
  <c r="N166"/>
  <c r="N163"/>
  <c r="N161"/>
  <c r="O158"/>
  <c r="N158"/>
  <c r="O156"/>
  <c r="N156"/>
  <c r="N151"/>
  <c r="N148"/>
  <c r="N144"/>
  <c r="N143" s="1"/>
  <c r="N142" s="1"/>
  <c r="O139"/>
  <c r="N139"/>
  <c r="N136"/>
  <c r="N132"/>
  <c r="N131" s="1"/>
  <c r="N130" s="1"/>
  <c r="N127"/>
  <c r="N126" s="1"/>
  <c r="N125" s="1"/>
  <c r="N124" s="1"/>
  <c r="N122"/>
  <c r="N121" s="1"/>
  <c r="N120" s="1"/>
  <c r="N119" s="1"/>
  <c r="N116"/>
  <c r="O112"/>
  <c r="N112"/>
  <c r="O108"/>
  <c r="N108"/>
  <c r="N103"/>
  <c r="N102" s="1"/>
  <c r="N101" s="1"/>
  <c r="N99"/>
  <c r="N98" s="1"/>
  <c r="N95"/>
  <c r="N94" s="1"/>
  <c r="N91"/>
  <c r="N90" s="1"/>
  <c r="N85"/>
  <c r="N84" s="1"/>
  <c r="N80"/>
  <c r="N78"/>
  <c r="N74"/>
  <c r="N73" s="1"/>
  <c r="N71"/>
  <c r="N70" s="1"/>
  <c r="N67"/>
  <c r="N65"/>
  <c r="N63"/>
  <c r="N56"/>
  <c r="N54"/>
  <c r="O49"/>
  <c r="N49"/>
  <c r="O47"/>
  <c r="N47"/>
  <c r="N38"/>
  <c r="N37" s="1"/>
  <c r="N36" s="1"/>
  <c r="N30"/>
  <c r="N29" s="1"/>
  <c r="N28" s="1"/>
  <c r="N25"/>
  <c r="N24" s="1"/>
  <c r="N23" s="1"/>
  <c r="N19"/>
  <c r="N16"/>
  <c r="N11"/>
  <c r="N10" s="1"/>
  <c r="N9" s="1"/>
  <c r="N8" s="1"/>
  <c r="I297"/>
  <c r="I296" s="1"/>
  <c r="I295" s="1"/>
  <c r="I294" s="1"/>
  <c r="I293" s="1"/>
  <c r="I291"/>
  <c r="I290" s="1"/>
  <c r="I289" s="1"/>
  <c r="I288" s="1"/>
  <c r="I287" s="1"/>
  <c r="I285"/>
  <c r="I284" s="1"/>
  <c r="I283" s="1"/>
  <c r="I282" s="1"/>
  <c r="I278"/>
  <c r="I275"/>
  <c r="I272"/>
  <c r="I269"/>
  <c r="I263"/>
  <c r="J261"/>
  <c r="I261"/>
  <c r="I258"/>
  <c r="I255"/>
  <c r="I250"/>
  <c r="I249" s="1"/>
  <c r="I248" s="1"/>
  <c r="I247" s="1"/>
  <c r="I244"/>
  <c r="I243" s="1"/>
  <c r="I242" s="1"/>
  <c r="I241" s="1"/>
  <c r="I239"/>
  <c r="I238" s="1"/>
  <c r="I237" s="1"/>
  <c r="I236" s="1"/>
  <c r="I231"/>
  <c r="I230" s="1"/>
  <c r="I229" s="1"/>
  <c r="I228" s="1"/>
  <c r="I226"/>
  <c r="I223"/>
  <c r="I215"/>
  <c r="I208"/>
  <c r="I205"/>
  <c r="I203"/>
  <c r="J198"/>
  <c r="J197" s="1"/>
  <c r="I198"/>
  <c r="I197" s="1"/>
  <c r="I188"/>
  <c r="I186"/>
  <c r="I184"/>
  <c r="I182"/>
  <c r="J179"/>
  <c r="I179"/>
  <c r="I174"/>
  <c r="I173" s="1"/>
  <c r="I155" s="1"/>
  <c r="I154" s="1"/>
  <c r="I170"/>
  <c r="I169" s="1"/>
  <c r="J166"/>
  <c r="I166"/>
  <c r="I161"/>
  <c r="J158"/>
  <c r="I158"/>
  <c r="J156"/>
  <c r="I156"/>
  <c r="I151"/>
  <c r="I148"/>
  <c r="I144"/>
  <c r="I143" s="1"/>
  <c r="I142" s="1"/>
  <c r="J139"/>
  <c r="I139"/>
  <c r="I136"/>
  <c r="I132"/>
  <c r="I131" s="1"/>
  <c r="I130" s="1"/>
  <c r="I127"/>
  <c r="I126" s="1"/>
  <c r="I125" s="1"/>
  <c r="I124" s="1"/>
  <c r="I122"/>
  <c r="I121" s="1"/>
  <c r="I120" s="1"/>
  <c r="I119" s="1"/>
  <c r="I116"/>
  <c r="J112"/>
  <c r="I112"/>
  <c r="J108"/>
  <c r="I108"/>
  <c r="I103"/>
  <c r="I102" s="1"/>
  <c r="I101" s="1"/>
  <c r="I99"/>
  <c r="I98" s="1"/>
  <c r="I95"/>
  <c r="I94" s="1"/>
  <c r="I91"/>
  <c r="I90" s="1"/>
  <c r="I85"/>
  <c r="I84" s="1"/>
  <c r="I80"/>
  <c r="I78"/>
  <c r="I71"/>
  <c r="I70" s="1"/>
  <c r="I65"/>
  <c r="I63"/>
  <c r="I61"/>
  <c r="I56"/>
  <c r="I54"/>
  <c r="I49"/>
  <c r="I47"/>
  <c r="I38"/>
  <c r="I37" s="1"/>
  <c r="I36" s="1"/>
  <c r="I30"/>
  <c r="I29" s="1"/>
  <c r="I28" s="1"/>
  <c r="I25"/>
  <c r="I24" s="1"/>
  <c r="I23" s="1"/>
  <c r="I19"/>
  <c r="I16"/>
  <c r="I11"/>
  <c r="I10" s="1"/>
  <c r="I9" s="1"/>
  <c r="I8" s="1"/>
  <c r="Q200" l="1"/>
  <c r="R191"/>
  <c r="R190" s="1"/>
  <c r="R177" s="1"/>
  <c r="R176" s="1"/>
  <c r="I15"/>
  <c r="I14" s="1"/>
  <c r="I13" s="1"/>
  <c r="R25"/>
  <c r="R24" s="1"/>
  <c r="R23" s="1"/>
  <c r="N15"/>
  <c r="N14" s="1"/>
  <c r="N13" s="1"/>
  <c r="I46"/>
  <c r="I45" s="1"/>
  <c r="I44" s="1"/>
  <c r="I77"/>
  <c r="I76" s="1"/>
  <c r="I89"/>
  <c r="I135"/>
  <c r="I134" s="1"/>
  <c r="I129" s="1"/>
  <c r="Q53"/>
  <c r="Q52" s="1"/>
  <c r="Q51" s="1"/>
  <c r="R148"/>
  <c r="R147" s="1"/>
  <c r="R146" s="1"/>
  <c r="R141" s="1"/>
  <c r="Q196"/>
  <c r="Q195" s="1"/>
  <c r="R80"/>
  <c r="R77" s="1"/>
  <c r="R76" s="1"/>
  <c r="O46"/>
  <c r="O45" s="1"/>
  <c r="O44" s="1"/>
  <c r="N107"/>
  <c r="N106" s="1"/>
  <c r="N271"/>
  <c r="N266" s="1"/>
  <c r="N265" s="1"/>
  <c r="R16"/>
  <c r="N22"/>
  <c r="I53"/>
  <c r="I52" s="1"/>
  <c r="I51" s="1"/>
  <c r="R19"/>
  <c r="Q46"/>
  <c r="Q45" s="1"/>
  <c r="R91"/>
  <c r="R90" s="1"/>
  <c r="R95"/>
  <c r="R94" s="1"/>
  <c r="Q147"/>
  <c r="Q146" s="1"/>
  <c r="Q141" s="1"/>
  <c r="Q178"/>
  <c r="Q177" s="1"/>
  <c r="Q176" s="1"/>
  <c r="R210"/>
  <c r="Q254"/>
  <c r="Q253" s="1"/>
  <c r="Q252" s="1"/>
  <c r="R278"/>
  <c r="N160"/>
  <c r="N155" s="1"/>
  <c r="N154" s="1"/>
  <c r="N178"/>
  <c r="N177" s="1"/>
  <c r="N176" s="1"/>
  <c r="N254"/>
  <c r="N253" s="1"/>
  <c r="N252" s="1"/>
  <c r="R46"/>
  <c r="R45" s="1"/>
  <c r="R44" s="1"/>
  <c r="Q60"/>
  <c r="Q59" s="1"/>
  <c r="I254"/>
  <c r="I253" s="1"/>
  <c r="I252" s="1"/>
  <c r="Q22"/>
  <c r="R38"/>
  <c r="R37" s="1"/>
  <c r="R36" s="1"/>
  <c r="R205"/>
  <c r="Q271"/>
  <c r="Q266" s="1"/>
  <c r="Q265" s="1"/>
  <c r="Q15"/>
  <c r="Q14" s="1"/>
  <c r="Q13" s="1"/>
  <c r="R103"/>
  <c r="R102" s="1"/>
  <c r="R101" s="1"/>
  <c r="N89"/>
  <c r="N135"/>
  <c r="N134" s="1"/>
  <c r="N129" s="1"/>
  <c r="N147"/>
  <c r="N146" s="1"/>
  <c r="N141" s="1"/>
  <c r="R30"/>
  <c r="R29" s="1"/>
  <c r="R28" s="1"/>
  <c r="R22" s="1"/>
  <c r="Q135"/>
  <c r="Q134" s="1"/>
  <c r="Q129" s="1"/>
  <c r="Q77"/>
  <c r="Q76" s="1"/>
  <c r="Q89"/>
  <c r="Q160"/>
  <c r="Q155" s="1"/>
  <c r="Q154" s="1"/>
  <c r="N60"/>
  <c r="N59" s="1"/>
  <c r="Q107"/>
  <c r="Q106" s="1"/>
  <c r="R170"/>
  <c r="R169" s="1"/>
  <c r="R275"/>
  <c r="I107"/>
  <c r="I106" s="1"/>
  <c r="I88" s="1"/>
  <c r="I87" s="1"/>
  <c r="I147"/>
  <c r="I146" s="1"/>
  <c r="I141" s="1"/>
  <c r="N46"/>
  <c r="N45" s="1"/>
  <c r="N53"/>
  <c r="N52" s="1"/>
  <c r="N51" s="1"/>
  <c r="N77"/>
  <c r="N76" s="1"/>
  <c r="O178"/>
  <c r="R107"/>
  <c r="R106" s="1"/>
  <c r="R163"/>
  <c r="R231"/>
  <c r="R230" s="1"/>
  <c r="R229" s="1"/>
  <c r="R228" s="1"/>
  <c r="R258"/>
  <c r="N196"/>
  <c r="N195" s="1"/>
  <c r="R60"/>
  <c r="R59" s="1"/>
  <c r="R166"/>
  <c r="R255"/>
  <c r="I271"/>
  <c r="I266" s="1"/>
  <c r="I67"/>
  <c r="I60" s="1"/>
  <c r="I74"/>
  <c r="I73" s="1"/>
  <c r="I163"/>
  <c r="I160" s="1"/>
  <c r="I201"/>
  <c r="I200" s="1"/>
  <c r="I22"/>
  <c r="I191"/>
  <c r="I190" s="1"/>
  <c r="N88" l="1"/>
  <c r="N87" s="1"/>
  <c r="R200"/>
  <c r="R196" s="1"/>
  <c r="R195" s="1"/>
  <c r="I177"/>
  <c r="I176" s="1"/>
  <c r="I246"/>
  <c r="Q88"/>
  <c r="Q87" s="1"/>
  <c r="N153"/>
  <c r="I196"/>
  <c r="I195" s="1"/>
  <c r="I153" s="1"/>
  <c r="N246"/>
  <c r="R15"/>
  <c r="R14" s="1"/>
  <c r="R13" s="1"/>
  <c r="R271"/>
  <c r="R266" s="1"/>
  <c r="R265" s="1"/>
  <c r="Q246"/>
  <c r="N58"/>
  <c r="N7" s="1"/>
  <c r="Q118"/>
  <c r="Q58"/>
  <c r="Q7" s="1"/>
  <c r="N118"/>
  <c r="R254"/>
  <c r="R253" s="1"/>
  <c r="R252" s="1"/>
  <c r="R58"/>
  <c r="I59"/>
  <c r="I58" s="1"/>
  <c r="I7" s="1"/>
  <c r="R160"/>
  <c r="R155" s="1"/>
  <c r="R154" s="1"/>
  <c r="Q153"/>
  <c r="I118"/>
  <c r="R153" l="1"/>
  <c r="R246"/>
  <c r="Q6"/>
  <c r="N6"/>
  <c r="I6"/>
  <c r="G164"/>
  <c r="G137"/>
  <c r="K188"/>
  <c r="L188"/>
  <c r="M188"/>
  <c r="P188"/>
  <c r="K186"/>
  <c r="L186"/>
  <c r="M186"/>
  <c r="P186"/>
  <c r="K182"/>
  <c r="L182"/>
  <c r="M182"/>
  <c r="M178" s="1"/>
  <c r="P182"/>
  <c r="P178" s="1"/>
  <c r="G189"/>
  <c r="H189" s="1"/>
  <c r="G187"/>
  <c r="G186" s="1"/>
  <c r="F188"/>
  <c r="F186"/>
  <c r="G185"/>
  <c r="H188" l="1"/>
  <c r="J189"/>
  <c r="J188" s="1"/>
  <c r="L178"/>
  <c r="G188"/>
  <c r="H187"/>
  <c r="K178"/>
  <c r="G216"/>
  <c r="G68"/>
  <c r="H186" l="1"/>
  <c r="J187"/>
  <c r="J186" s="1"/>
  <c r="G217"/>
  <c r="G209"/>
  <c r="G104"/>
  <c r="G92"/>
  <c r="G75"/>
  <c r="H33" l="1"/>
  <c r="J33" s="1"/>
  <c r="H164"/>
  <c r="J164" s="1"/>
  <c r="G278"/>
  <c r="G272"/>
  <c r="H281"/>
  <c r="J281" s="1"/>
  <c r="H274"/>
  <c r="J274" s="1"/>
  <c r="G233"/>
  <c r="G215"/>
  <c r="M217"/>
  <c r="O217" s="1"/>
  <c r="M216"/>
  <c r="O216" s="1"/>
  <c r="H216"/>
  <c r="J216" s="1"/>
  <c r="G213"/>
  <c r="G211"/>
  <c r="G202"/>
  <c r="K210"/>
  <c r="L210"/>
  <c r="P210"/>
  <c r="H214"/>
  <c r="J214" s="1"/>
  <c r="H218"/>
  <c r="J218" s="1"/>
  <c r="K215"/>
  <c r="L215"/>
  <c r="M215"/>
  <c r="P215"/>
  <c r="F215"/>
  <c r="G192"/>
  <c r="G172"/>
  <c r="H69"/>
  <c r="J69" s="1"/>
  <c r="G32"/>
  <c r="G30" s="1"/>
  <c r="K30"/>
  <c r="L30"/>
  <c r="P30"/>
  <c r="F30"/>
  <c r="H217" l="1"/>
  <c r="G210"/>
  <c r="H32"/>
  <c r="J32" s="1"/>
  <c r="H215" l="1"/>
  <c r="J217"/>
  <c r="J215" s="1"/>
  <c r="L75"/>
  <c r="M75" s="1"/>
  <c r="M298"/>
  <c r="M292"/>
  <c r="M286"/>
  <c r="M280"/>
  <c r="O280" s="1"/>
  <c r="M279"/>
  <c r="O279" s="1"/>
  <c r="M277"/>
  <c r="O277" s="1"/>
  <c r="M276"/>
  <c r="O276" s="1"/>
  <c r="M273"/>
  <c r="M270"/>
  <c r="M268"/>
  <c r="M264"/>
  <c r="M260"/>
  <c r="O260" s="1"/>
  <c r="M259"/>
  <c r="O259" s="1"/>
  <c r="M257"/>
  <c r="O257" s="1"/>
  <c r="M256"/>
  <c r="O256" s="1"/>
  <c r="M251"/>
  <c r="M245"/>
  <c r="M240"/>
  <c r="M233"/>
  <c r="O233" s="1"/>
  <c r="M234"/>
  <c r="O234" s="1"/>
  <c r="M235"/>
  <c r="O235" s="1"/>
  <c r="M232"/>
  <c r="O232" s="1"/>
  <c r="M227"/>
  <c r="M224"/>
  <c r="M212"/>
  <c r="O212" s="1"/>
  <c r="M213"/>
  <c r="O213" s="1"/>
  <c r="M211"/>
  <c r="O211" s="1"/>
  <c r="M209"/>
  <c r="M207"/>
  <c r="O207" s="1"/>
  <c r="M206"/>
  <c r="O206" s="1"/>
  <c r="M204"/>
  <c r="M202"/>
  <c r="M193"/>
  <c r="O193" s="1"/>
  <c r="M194"/>
  <c r="O194" s="1"/>
  <c r="M192"/>
  <c r="O192" s="1"/>
  <c r="M175"/>
  <c r="M172"/>
  <c r="O172" s="1"/>
  <c r="M171"/>
  <c r="O171" s="1"/>
  <c r="M168"/>
  <c r="O168" s="1"/>
  <c r="M167"/>
  <c r="O167" s="1"/>
  <c r="M165"/>
  <c r="O165" s="1"/>
  <c r="M164"/>
  <c r="O164" s="1"/>
  <c r="M162"/>
  <c r="M152"/>
  <c r="M150"/>
  <c r="O150" s="1"/>
  <c r="M149"/>
  <c r="O149" s="1"/>
  <c r="M145"/>
  <c r="M138"/>
  <c r="O138" s="1"/>
  <c r="M133"/>
  <c r="M128"/>
  <c r="M123"/>
  <c r="M117"/>
  <c r="M105"/>
  <c r="O105" s="1"/>
  <c r="M104"/>
  <c r="O104" s="1"/>
  <c r="M97"/>
  <c r="O97" s="1"/>
  <c r="M96"/>
  <c r="O96" s="1"/>
  <c r="M93"/>
  <c r="O93" s="1"/>
  <c r="M92"/>
  <c r="O92" s="1"/>
  <c r="M86"/>
  <c r="M82"/>
  <c r="O82" s="1"/>
  <c r="M83"/>
  <c r="O83" s="1"/>
  <c r="M81"/>
  <c r="O81" s="1"/>
  <c r="M79"/>
  <c r="M72"/>
  <c r="M68"/>
  <c r="M66"/>
  <c r="M64"/>
  <c r="M62"/>
  <c r="M57"/>
  <c r="M41"/>
  <c r="O41" s="1"/>
  <c r="M43"/>
  <c r="O43" s="1"/>
  <c r="M40"/>
  <c r="O40" s="1"/>
  <c r="M32"/>
  <c r="O32" s="1"/>
  <c r="M34"/>
  <c r="O34" s="1"/>
  <c r="M35"/>
  <c r="O35" s="1"/>
  <c r="M31"/>
  <c r="O31" s="1"/>
  <c r="M27"/>
  <c r="O27" s="1"/>
  <c r="M26"/>
  <c r="O26" s="1"/>
  <c r="M21"/>
  <c r="O21" s="1"/>
  <c r="M20"/>
  <c r="O20" s="1"/>
  <c r="M18"/>
  <c r="O18" s="1"/>
  <c r="M17"/>
  <c r="O17" s="1"/>
  <c r="M12"/>
  <c r="M261"/>
  <c r="M198"/>
  <c r="M197" s="1"/>
  <c r="M179"/>
  <c r="M158"/>
  <c r="M156"/>
  <c r="M139"/>
  <c r="M112"/>
  <c r="M108"/>
  <c r="M49"/>
  <c r="M47"/>
  <c r="L297"/>
  <c r="L296" s="1"/>
  <c r="L295" s="1"/>
  <c r="L294" s="1"/>
  <c r="L293" s="1"/>
  <c r="L291"/>
  <c r="L290" s="1"/>
  <c r="L289" s="1"/>
  <c r="L288" s="1"/>
  <c r="L287" s="1"/>
  <c r="L285"/>
  <c r="L284" s="1"/>
  <c r="L283" s="1"/>
  <c r="L282" s="1"/>
  <c r="L278"/>
  <c r="L275"/>
  <c r="L272"/>
  <c r="L269"/>
  <c r="L267"/>
  <c r="L263"/>
  <c r="L261"/>
  <c r="L258"/>
  <c r="L255"/>
  <c r="L250"/>
  <c r="L249" s="1"/>
  <c r="L248" s="1"/>
  <c r="L247" s="1"/>
  <c r="L244"/>
  <c r="L243" s="1"/>
  <c r="L242" s="1"/>
  <c r="L241" s="1"/>
  <c r="L239"/>
  <c r="L238" s="1"/>
  <c r="L237" s="1"/>
  <c r="L236" s="1"/>
  <c r="L231"/>
  <c r="L230" s="1"/>
  <c r="L229" s="1"/>
  <c r="L228" s="1"/>
  <c r="L226"/>
  <c r="L223"/>
  <c r="L208"/>
  <c r="L205"/>
  <c r="L203"/>
  <c r="L201"/>
  <c r="L198"/>
  <c r="L197" s="1"/>
  <c r="L191"/>
  <c r="L190" s="1"/>
  <c r="L179"/>
  <c r="L174"/>
  <c r="L173" s="1"/>
  <c r="L170"/>
  <c r="L169" s="1"/>
  <c r="L166"/>
  <c r="L163"/>
  <c r="L161"/>
  <c r="L158"/>
  <c r="L156"/>
  <c r="L151"/>
  <c r="L148"/>
  <c r="L144"/>
  <c r="L143" s="1"/>
  <c r="L142" s="1"/>
  <c r="L139"/>
  <c r="L136"/>
  <c r="L132"/>
  <c r="L131" s="1"/>
  <c r="L130" s="1"/>
  <c r="L127"/>
  <c r="L126" s="1"/>
  <c r="L125" s="1"/>
  <c r="L124" s="1"/>
  <c r="L122"/>
  <c r="L121" s="1"/>
  <c r="L120" s="1"/>
  <c r="L119" s="1"/>
  <c r="L116"/>
  <c r="L112"/>
  <c r="L108"/>
  <c r="L103"/>
  <c r="L102" s="1"/>
  <c r="L101" s="1"/>
  <c r="L99"/>
  <c r="L98" s="1"/>
  <c r="L95"/>
  <c r="L94" s="1"/>
  <c r="L91"/>
  <c r="L90" s="1"/>
  <c r="L85"/>
  <c r="L84" s="1"/>
  <c r="L80"/>
  <c r="L78"/>
  <c r="L71"/>
  <c r="L70" s="1"/>
  <c r="L67"/>
  <c r="L65"/>
  <c r="L63"/>
  <c r="L56"/>
  <c r="L54"/>
  <c r="L49"/>
  <c r="L47"/>
  <c r="L38"/>
  <c r="L37" s="1"/>
  <c r="L36" s="1"/>
  <c r="L29"/>
  <c r="L28" s="1"/>
  <c r="L25"/>
  <c r="L24" s="1"/>
  <c r="L23" s="1"/>
  <c r="L19"/>
  <c r="L16"/>
  <c r="L11"/>
  <c r="L10" s="1"/>
  <c r="L9" s="1"/>
  <c r="L8" s="1"/>
  <c r="H298"/>
  <c r="H292"/>
  <c r="H286"/>
  <c r="H280"/>
  <c r="J280" s="1"/>
  <c r="H279"/>
  <c r="J279" s="1"/>
  <c r="H277"/>
  <c r="J277" s="1"/>
  <c r="H276"/>
  <c r="J276" s="1"/>
  <c r="H273"/>
  <c r="H270"/>
  <c r="H268"/>
  <c r="H264"/>
  <c r="H260"/>
  <c r="J260" s="1"/>
  <c r="H259"/>
  <c r="J259" s="1"/>
  <c r="H257"/>
  <c r="J257" s="1"/>
  <c r="H256"/>
  <c r="J256" s="1"/>
  <c r="H251"/>
  <c r="H245"/>
  <c r="H240"/>
  <c r="H233"/>
  <c r="J233" s="1"/>
  <c r="H234"/>
  <c r="J234" s="1"/>
  <c r="H235"/>
  <c r="J235" s="1"/>
  <c r="H232"/>
  <c r="J232" s="1"/>
  <c r="H227"/>
  <c r="H225"/>
  <c r="J225" s="1"/>
  <c r="H224"/>
  <c r="J224" s="1"/>
  <c r="H212"/>
  <c r="J212" s="1"/>
  <c r="H211"/>
  <c r="J211" s="1"/>
  <c r="H209"/>
  <c r="H206"/>
  <c r="J206" s="1"/>
  <c r="H204"/>
  <c r="H202"/>
  <c r="H193"/>
  <c r="J193" s="1"/>
  <c r="H194"/>
  <c r="J194" s="1"/>
  <c r="H192"/>
  <c r="J192" s="1"/>
  <c r="H185"/>
  <c r="H183"/>
  <c r="H175"/>
  <c r="H172"/>
  <c r="J172" s="1"/>
  <c r="H171"/>
  <c r="J171" s="1"/>
  <c r="H165"/>
  <c r="H162"/>
  <c r="H152"/>
  <c r="H150"/>
  <c r="J150" s="1"/>
  <c r="H149"/>
  <c r="J149" s="1"/>
  <c r="H145"/>
  <c r="H138"/>
  <c r="J138" s="1"/>
  <c r="H133"/>
  <c r="H123"/>
  <c r="H117"/>
  <c r="H105"/>
  <c r="J105" s="1"/>
  <c r="H104"/>
  <c r="J104" s="1"/>
  <c r="H97"/>
  <c r="J97" s="1"/>
  <c r="H96"/>
  <c r="J96" s="1"/>
  <c r="H93"/>
  <c r="J93" s="1"/>
  <c r="H92"/>
  <c r="J92" s="1"/>
  <c r="H86"/>
  <c r="H82"/>
  <c r="J82" s="1"/>
  <c r="H83"/>
  <c r="J83" s="1"/>
  <c r="H81"/>
  <c r="J81" s="1"/>
  <c r="H79"/>
  <c r="H75"/>
  <c r="H72"/>
  <c r="H68"/>
  <c r="H66"/>
  <c r="H64"/>
  <c r="H62"/>
  <c r="H57"/>
  <c r="H50"/>
  <c r="H48"/>
  <c r="H41"/>
  <c r="J41" s="1"/>
  <c r="H43"/>
  <c r="J43" s="1"/>
  <c r="H40"/>
  <c r="J40" s="1"/>
  <c r="H34"/>
  <c r="J34" s="1"/>
  <c r="H35"/>
  <c r="J35" s="1"/>
  <c r="H31"/>
  <c r="J31" s="1"/>
  <c r="H27"/>
  <c r="J27" s="1"/>
  <c r="H26"/>
  <c r="J26" s="1"/>
  <c r="H21"/>
  <c r="J21" s="1"/>
  <c r="H20"/>
  <c r="J20" s="1"/>
  <c r="H18"/>
  <c r="J18" s="1"/>
  <c r="H17"/>
  <c r="J17" s="1"/>
  <c r="H12"/>
  <c r="G184"/>
  <c r="F184"/>
  <c r="H261"/>
  <c r="H198"/>
  <c r="H197" s="1"/>
  <c r="H179"/>
  <c r="H166"/>
  <c r="H158"/>
  <c r="H156"/>
  <c r="H139"/>
  <c r="H112"/>
  <c r="H108"/>
  <c r="G297"/>
  <c r="G296" s="1"/>
  <c r="G295" s="1"/>
  <c r="G294" s="1"/>
  <c r="G293" s="1"/>
  <c r="G291"/>
  <c r="G290" s="1"/>
  <c r="G289" s="1"/>
  <c r="G288" s="1"/>
  <c r="G287" s="1"/>
  <c r="G285"/>
  <c r="G284" s="1"/>
  <c r="G283" s="1"/>
  <c r="G282" s="1"/>
  <c r="G275"/>
  <c r="G271" s="1"/>
  <c r="G269"/>
  <c r="G267"/>
  <c r="G263"/>
  <c r="G261"/>
  <c r="G258"/>
  <c r="G255"/>
  <c r="G250"/>
  <c r="G249" s="1"/>
  <c r="G248" s="1"/>
  <c r="G247" s="1"/>
  <c r="G244"/>
  <c r="G243" s="1"/>
  <c r="G242" s="1"/>
  <c r="G241" s="1"/>
  <c r="G239"/>
  <c r="G238" s="1"/>
  <c r="G237" s="1"/>
  <c r="G236" s="1"/>
  <c r="G231"/>
  <c r="G230" s="1"/>
  <c r="G229" s="1"/>
  <c r="G228" s="1"/>
  <c r="G226"/>
  <c r="G223"/>
  <c r="G208"/>
  <c r="G205"/>
  <c r="G203"/>
  <c r="G201"/>
  <c r="G198"/>
  <c r="G197" s="1"/>
  <c r="G191"/>
  <c r="G190" s="1"/>
  <c r="G182"/>
  <c r="G179"/>
  <c r="G174"/>
  <c r="G173" s="1"/>
  <c r="G170"/>
  <c r="G169" s="1"/>
  <c r="G166"/>
  <c r="G163"/>
  <c r="G161"/>
  <c r="G158"/>
  <c r="G156"/>
  <c r="G151"/>
  <c r="G148"/>
  <c r="G144"/>
  <c r="G143" s="1"/>
  <c r="G142" s="1"/>
  <c r="G139"/>
  <c r="G136"/>
  <c r="G132"/>
  <c r="G131" s="1"/>
  <c r="G130" s="1"/>
  <c r="G127"/>
  <c r="G126" s="1"/>
  <c r="G125" s="1"/>
  <c r="G124" s="1"/>
  <c r="G122"/>
  <c r="G121" s="1"/>
  <c r="G120" s="1"/>
  <c r="G119" s="1"/>
  <c r="G116"/>
  <c r="G112"/>
  <c r="G108"/>
  <c r="G103"/>
  <c r="G102" s="1"/>
  <c r="G101" s="1"/>
  <c r="G99"/>
  <c r="G98" s="1"/>
  <c r="G95"/>
  <c r="G94" s="1"/>
  <c r="G91"/>
  <c r="G90" s="1"/>
  <c r="G85"/>
  <c r="G84" s="1"/>
  <c r="G80"/>
  <c r="G78"/>
  <c r="G74"/>
  <c r="G73" s="1"/>
  <c r="G71"/>
  <c r="G70" s="1"/>
  <c r="G67"/>
  <c r="G65"/>
  <c r="G63"/>
  <c r="G61"/>
  <c r="G56"/>
  <c r="G54"/>
  <c r="G49"/>
  <c r="G47"/>
  <c r="G39"/>
  <c r="G38" s="1"/>
  <c r="G37" s="1"/>
  <c r="G36" s="1"/>
  <c r="G29"/>
  <c r="G28" s="1"/>
  <c r="G25"/>
  <c r="G24" s="1"/>
  <c r="G23" s="1"/>
  <c r="G19"/>
  <c r="G16"/>
  <c r="G11"/>
  <c r="G10" s="1"/>
  <c r="G9" s="1"/>
  <c r="G8" s="1"/>
  <c r="L200" l="1"/>
  <c r="G200"/>
  <c r="J38"/>
  <c r="J37" s="1"/>
  <c r="J36" s="1"/>
  <c r="J148"/>
  <c r="J258"/>
  <c r="J278"/>
  <c r="O166"/>
  <c r="O191"/>
  <c r="O190" s="1"/>
  <c r="O177" s="1"/>
  <c r="O176" s="1"/>
  <c r="O210"/>
  <c r="O258"/>
  <c r="O278"/>
  <c r="J30"/>
  <c r="J29" s="1"/>
  <c r="J28" s="1"/>
  <c r="J170"/>
  <c r="J169" s="1"/>
  <c r="J255"/>
  <c r="J275"/>
  <c r="O91"/>
  <c r="O90" s="1"/>
  <c r="O163"/>
  <c r="O205"/>
  <c r="O255"/>
  <c r="O275"/>
  <c r="H85"/>
  <c r="H84" s="1"/>
  <c r="J86"/>
  <c r="J85" s="1"/>
  <c r="J84" s="1"/>
  <c r="H122"/>
  <c r="H121" s="1"/>
  <c r="H120" s="1"/>
  <c r="H119" s="1"/>
  <c r="J123"/>
  <c r="J122" s="1"/>
  <c r="J121" s="1"/>
  <c r="J120" s="1"/>
  <c r="J119" s="1"/>
  <c r="H182"/>
  <c r="J183"/>
  <c r="J182" s="1"/>
  <c r="H208"/>
  <c r="J209"/>
  <c r="J208" s="1"/>
  <c r="H269"/>
  <c r="J270"/>
  <c r="J269" s="1"/>
  <c r="H297"/>
  <c r="H296" s="1"/>
  <c r="H295" s="1"/>
  <c r="H294" s="1"/>
  <c r="H293" s="1"/>
  <c r="J298"/>
  <c r="J297" s="1"/>
  <c r="J296" s="1"/>
  <c r="J295" s="1"/>
  <c r="J294" s="1"/>
  <c r="J293" s="1"/>
  <c r="M11"/>
  <c r="M10" s="1"/>
  <c r="M9" s="1"/>
  <c r="M8" s="1"/>
  <c r="O12"/>
  <c r="O11" s="1"/>
  <c r="O10" s="1"/>
  <c r="O9" s="1"/>
  <c r="O8" s="1"/>
  <c r="M63"/>
  <c r="O64"/>
  <c r="O63" s="1"/>
  <c r="M78"/>
  <c r="O79"/>
  <c r="O78" s="1"/>
  <c r="M85"/>
  <c r="M84" s="1"/>
  <c r="O86"/>
  <c r="O85" s="1"/>
  <c r="O84" s="1"/>
  <c r="M122"/>
  <c r="M121" s="1"/>
  <c r="M120" s="1"/>
  <c r="M119" s="1"/>
  <c r="O123"/>
  <c r="O122" s="1"/>
  <c r="O121" s="1"/>
  <c r="O120" s="1"/>
  <c r="O119" s="1"/>
  <c r="M144"/>
  <c r="M143" s="1"/>
  <c r="M142" s="1"/>
  <c r="O145"/>
  <c r="O144" s="1"/>
  <c r="O143" s="1"/>
  <c r="O142" s="1"/>
  <c r="M161"/>
  <c r="O162"/>
  <c r="O161" s="1"/>
  <c r="M203"/>
  <c r="O204"/>
  <c r="O203" s="1"/>
  <c r="M223"/>
  <c r="O224"/>
  <c r="O223" s="1"/>
  <c r="M250"/>
  <c r="M249" s="1"/>
  <c r="M248" s="1"/>
  <c r="M247" s="1"/>
  <c r="O251"/>
  <c r="O250" s="1"/>
  <c r="O249" s="1"/>
  <c r="O248" s="1"/>
  <c r="O247" s="1"/>
  <c r="M272"/>
  <c r="O273"/>
  <c r="O272" s="1"/>
  <c r="M74"/>
  <c r="M73" s="1"/>
  <c r="O75"/>
  <c r="O74" s="1"/>
  <c r="O73" s="1"/>
  <c r="J19"/>
  <c r="H56"/>
  <c r="J57"/>
  <c r="J56" s="1"/>
  <c r="H67"/>
  <c r="J68"/>
  <c r="J67" s="1"/>
  <c r="J80"/>
  <c r="J91"/>
  <c r="J90" s="1"/>
  <c r="J103"/>
  <c r="J102" s="1"/>
  <c r="J101" s="1"/>
  <c r="H132"/>
  <c r="H131" s="1"/>
  <c r="H130" s="1"/>
  <c r="J133"/>
  <c r="J132" s="1"/>
  <c r="J131" s="1"/>
  <c r="J130" s="1"/>
  <c r="H184"/>
  <c r="H178" s="1"/>
  <c r="J185"/>
  <c r="J184" s="1"/>
  <c r="H201"/>
  <c r="J202"/>
  <c r="J201" s="1"/>
  <c r="J223"/>
  <c r="H250"/>
  <c r="H249" s="1"/>
  <c r="H248" s="1"/>
  <c r="H247" s="1"/>
  <c r="J251"/>
  <c r="J250" s="1"/>
  <c r="J249" s="1"/>
  <c r="J248" s="1"/>
  <c r="J247" s="1"/>
  <c r="H272"/>
  <c r="J273"/>
  <c r="J272" s="1"/>
  <c r="O16"/>
  <c r="O25"/>
  <c r="O24" s="1"/>
  <c r="O23" s="1"/>
  <c r="M65"/>
  <c r="O66"/>
  <c r="O65" s="1"/>
  <c r="O80"/>
  <c r="O103"/>
  <c r="O102" s="1"/>
  <c r="O101" s="1"/>
  <c r="M127"/>
  <c r="M126" s="1"/>
  <c r="M125" s="1"/>
  <c r="M124" s="1"/>
  <c r="O128"/>
  <c r="O127" s="1"/>
  <c r="O126" s="1"/>
  <c r="O125" s="1"/>
  <c r="O124" s="1"/>
  <c r="O148"/>
  <c r="O170"/>
  <c r="O169" s="1"/>
  <c r="M263"/>
  <c r="O264"/>
  <c r="O263" s="1"/>
  <c r="M285"/>
  <c r="M284" s="1"/>
  <c r="M283" s="1"/>
  <c r="M282" s="1"/>
  <c r="O286"/>
  <c r="O285" s="1"/>
  <c r="O284" s="1"/>
  <c r="O283" s="1"/>
  <c r="O282" s="1"/>
  <c r="H65"/>
  <c r="J66"/>
  <c r="J65" s="1"/>
  <c r="H11"/>
  <c r="H10" s="1"/>
  <c r="H9" s="1"/>
  <c r="H8" s="1"/>
  <c r="J12"/>
  <c r="J11" s="1"/>
  <c r="J10" s="1"/>
  <c r="J9" s="1"/>
  <c r="J8" s="1"/>
  <c r="H71"/>
  <c r="H70" s="1"/>
  <c r="J72"/>
  <c r="J71" s="1"/>
  <c r="J70" s="1"/>
  <c r="M56"/>
  <c r="O57"/>
  <c r="O56" s="1"/>
  <c r="O231"/>
  <c r="O230" s="1"/>
  <c r="O229" s="1"/>
  <c r="O228" s="1"/>
  <c r="M267"/>
  <c r="O268"/>
  <c r="O267" s="1"/>
  <c r="M291"/>
  <c r="M290" s="1"/>
  <c r="M289" s="1"/>
  <c r="M288" s="1"/>
  <c r="M287" s="1"/>
  <c r="O292"/>
  <c r="O291" s="1"/>
  <c r="O290" s="1"/>
  <c r="O289" s="1"/>
  <c r="O288" s="1"/>
  <c r="O287" s="1"/>
  <c r="H49"/>
  <c r="J50"/>
  <c r="J49" s="1"/>
  <c r="H78"/>
  <c r="J79"/>
  <c r="J78" s="1"/>
  <c r="H163"/>
  <c r="J165"/>
  <c r="J163" s="1"/>
  <c r="H244"/>
  <c r="H243" s="1"/>
  <c r="H242" s="1"/>
  <c r="H241" s="1"/>
  <c r="J245"/>
  <c r="J244" s="1"/>
  <c r="J243" s="1"/>
  <c r="J242" s="1"/>
  <c r="J241" s="1"/>
  <c r="H61"/>
  <c r="J62"/>
  <c r="J61" s="1"/>
  <c r="H151"/>
  <c r="J152"/>
  <c r="J151" s="1"/>
  <c r="J191"/>
  <c r="J190" s="1"/>
  <c r="H203"/>
  <c r="J204"/>
  <c r="J203" s="1"/>
  <c r="H263"/>
  <c r="J264"/>
  <c r="J263" s="1"/>
  <c r="H285"/>
  <c r="H284" s="1"/>
  <c r="H283" s="1"/>
  <c r="H282" s="1"/>
  <c r="J286"/>
  <c r="J285" s="1"/>
  <c r="J284" s="1"/>
  <c r="J283" s="1"/>
  <c r="J282" s="1"/>
  <c r="M67"/>
  <c r="O68"/>
  <c r="O67" s="1"/>
  <c r="M132"/>
  <c r="M131" s="1"/>
  <c r="M130" s="1"/>
  <c r="O133"/>
  <c r="O132" s="1"/>
  <c r="O131" s="1"/>
  <c r="O130" s="1"/>
  <c r="M239"/>
  <c r="M238" s="1"/>
  <c r="M237" s="1"/>
  <c r="M236" s="1"/>
  <c r="O240"/>
  <c r="O239" s="1"/>
  <c r="O238" s="1"/>
  <c r="O237" s="1"/>
  <c r="O236" s="1"/>
  <c r="J16"/>
  <c r="J25"/>
  <c r="J24" s="1"/>
  <c r="J23" s="1"/>
  <c r="H47"/>
  <c r="J48"/>
  <c r="J47" s="1"/>
  <c r="H63"/>
  <c r="J64"/>
  <c r="J63" s="1"/>
  <c r="H74"/>
  <c r="H73" s="1"/>
  <c r="J75"/>
  <c r="J74" s="1"/>
  <c r="J73" s="1"/>
  <c r="J95"/>
  <c r="J94" s="1"/>
  <c r="H116"/>
  <c r="H107" s="1"/>
  <c r="H106" s="1"/>
  <c r="J117"/>
  <c r="J116" s="1"/>
  <c r="J107" s="1"/>
  <c r="J106" s="1"/>
  <c r="H144"/>
  <c r="H143" s="1"/>
  <c r="H142" s="1"/>
  <c r="J145"/>
  <c r="J144" s="1"/>
  <c r="J143" s="1"/>
  <c r="J142" s="1"/>
  <c r="H161"/>
  <c r="J162"/>
  <c r="J161" s="1"/>
  <c r="H174"/>
  <c r="H173" s="1"/>
  <c r="J175"/>
  <c r="J174" s="1"/>
  <c r="J173" s="1"/>
  <c r="J231"/>
  <c r="J230" s="1"/>
  <c r="J229" s="1"/>
  <c r="J228" s="1"/>
  <c r="H239"/>
  <c r="H238" s="1"/>
  <c r="H237" s="1"/>
  <c r="H236" s="1"/>
  <c r="J240"/>
  <c r="J239" s="1"/>
  <c r="J238" s="1"/>
  <c r="J237" s="1"/>
  <c r="J236" s="1"/>
  <c r="H267"/>
  <c r="J268"/>
  <c r="J267" s="1"/>
  <c r="H291"/>
  <c r="H290" s="1"/>
  <c r="H289" s="1"/>
  <c r="H288" s="1"/>
  <c r="H287" s="1"/>
  <c r="J292"/>
  <c r="J291" s="1"/>
  <c r="J290" s="1"/>
  <c r="J289" s="1"/>
  <c r="J288" s="1"/>
  <c r="J287" s="1"/>
  <c r="O19"/>
  <c r="O30"/>
  <c r="O29" s="1"/>
  <c r="O28" s="1"/>
  <c r="O38"/>
  <c r="O37" s="1"/>
  <c r="O36" s="1"/>
  <c r="M61"/>
  <c r="O62"/>
  <c r="O61" s="1"/>
  <c r="M71"/>
  <c r="M70" s="1"/>
  <c r="O72"/>
  <c r="O71" s="1"/>
  <c r="O70" s="1"/>
  <c r="O95"/>
  <c r="O94" s="1"/>
  <c r="M116"/>
  <c r="M107" s="1"/>
  <c r="M106" s="1"/>
  <c r="O117"/>
  <c r="O116" s="1"/>
  <c r="O107" s="1"/>
  <c r="O106" s="1"/>
  <c r="M151"/>
  <c r="O152"/>
  <c r="O151" s="1"/>
  <c r="M174"/>
  <c r="M173" s="1"/>
  <c r="O175"/>
  <c r="O174" s="1"/>
  <c r="O173" s="1"/>
  <c r="M201"/>
  <c r="O202"/>
  <c r="O201" s="1"/>
  <c r="M208"/>
  <c r="O209"/>
  <c r="O208" s="1"/>
  <c r="M244"/>
  <c r="M243" s="1"/>
  <c r="M242" s="1"/>
  <c r="M241" s="1"/>
  <c r="O245"/>
  <c r="O244" s="1"/>
  <c r="O243" s="1"/>
  <c r="O242" s="1"/>
  <c r="O241" s="1"/>
  <c r="M269"/>
  <c r="O270"/>
  <c r="O269" s="1"/>
  <c r="M297"/>
  <c r="M296" s="1"/>
  <c r="M295" s="1"/>
  <c r="M294" s="1"/>
  <c r="M293" s="1"/>
  <c r="O298"/>
  <c r="O297" s="1"/>
  <c r="O296" s="1"/>
  <c r="O295" s="1"/>
  <c r="O294" s="1"/>
  <c r="O293" s="1"/>
  <c r="M226"/>
  <c r="O227"/>
  <c r="O226" s="1"/>
  <c r="H226"/>
  <c r="J227"/>
  <c r="J226" s="1"/>
  <c r="G178"/>
  <c r="G177" s="1"/>
  <c r="G176" s="1"/>
  <c r="H278"/>
  <c r="G196"/>
  <c r="G195" s="1"/>
  <c r="M210"/>
  <c r="L196"/>
  <c r="L195" s="1"/>
  <c r="L135"/>
  <c r="L134" s="1"/>
  <c r="L129" s="1"/>
  <c r="L46"/>
  <c r="L45" s="1"/>
  <c r="M16"/>
  <c r="M103"/>
  <c r="M102" s="1"/>
  <c r="M101" s="1"/>
  <c r="H16"/>
  <c r="L177"/>
  <c r="L176" s="1"/>
  <c r="M46"/>
  <c r="M45" s="1"/>
  <c r="M44" s="1"/>
  <c r="H30"/>
  <c r="H29" s="1"/>
  <c r="H28" s="1"/>
  <c r="L15"/>
  <c r="L14" s="1"/>
  <c r="L13" s="1"/>
  <c r="L107"/>
  <c r="L106" s="1"/>
  <c r="M30"/>
  <c r="M29" s="1"/>
  <c r="M28" s="1"/>
  <c r="M80"/>
  <c r="M77" s="1"/>
  <c r="M19"/>
  <c r="M91"/>
  <c r="M90" s="1"/>
  <c r="M205"/>
  <c r="M275"/>
  <c r="L60"/>
  <c r="M38"/>
  <c r="M37" s="1"/>
  <c r="M36" s="1"/>
  <c r="M148"/>
  <c r="M147" s="1"/>
  <c r="M146" s="1"/>
  <c r="M141" s="1"/>
  <c r="H25"/>
  <c r="H24" s="1"/>
  <c r="H23" s="1"/>
  <c r="M25"/>
  <c r="M24" s="1"/>
  <c r="M23" s="1"/>
  <c r="H148"/>
  <c r="H223"/>
  <c r="H258"/>
  <c r="L77"/>
  <c r="L76" s="1"/>
  <c r="L160"/>
  <c r="L155" s="1"/>
  <c r="L154" s="1"/>
  <c r="M166"/>
  <c r="M191"/>
  <c r="M190" s="1"/>
  <c r="L74"/>
  <c r="L73" s="1"/>
  <c r="M278"/>
  <c r="M258"/>
  <c r="M255"/>
  <c r="M231"/>
  <c r="M230" s="1"/>
  <c r="M229" s="1"/>
  <c r="M228" s="1"/>
  <c r="M170"/>
  <c r="M169" s="1"/>
  <c r="M163"/>
  <c r="M95"/>
  <c r="M94" s="1"/>
  <c r="L147"/>
  <c r="L146" s="1"/>
  <c r="L141" s="1"/>
  <c r="L271"/>
  <c r="L266" s="1"/>
  <c r="L265" s="1"/>
  <c r="L254"/>
  <c r="L253" s="1"/>
  <c r="L252" s="1"/>
  <c r="L89"/>
  <c r="L53"/>
  <c r="L52" s="1"/>
  <c r="L51" s="1"/>
  <c r="L22"/>
  <c r="G147"/>
  <c r="G146" s="1"/>
  <c r="G141" s="1"/>
  <c r="G160"/>
  <c r="G155" s="1"/>
  <c r="G154" s="1"/>
  <c r="H231"/>
  <c r="H230" s="1"/>
  <c r="H229" s="1"/>
  <c r="H228" s="1"/>
  <c r="G53"/>
  <c r="G52" s="1"/>
  <c r="G51" s="1"/>
  <c r="H19"/>
  <c r="H80"/>
  <c r="H191"/>
  <c r="H190" s="1"/>
  <c r="H255"/>
  <c r="G254"/>
  <c r="G253" s="1"/>
  <c r="G252" s="1"/>
  <c r="H275"/>
  <c r="H170"/>
  <c r="H169" s="1"/>
  <c r="H103"/>
  <c r="H102" s="1"/>
  <c r="H101" s="1"/>
  <c r="H95"/>
  <c r="H94" s="1"/>
  <c r="H91"/>
  <c r="H90" s="1"/>
  <c r="H38"/>
  <c r="H37" s="1"/>
  <c r="H36" s="1"/>
  <c r="G266"/>
  <c r="G265" s="1"/>
  <c r="G135"/>
  <c r="G134" s="1"/>
  <c r="G129" s="1"/>
  <c r="G107"/>
  <c r="G106" s="1"/>
  <c r="G77"/>
  <c r="G76" s="1"/>
  <c r="G60"/>
  <c r="G59" s="1"/>
  <c r="G46"/>
  <c r="G45" s="1"/>
  <c r="G44" s="1"/>
  <c r="G22"/>
  <c r="G15"/>
  <c r="G14" s="1"/>
  <c r="G13" s="1"/>
  <c r="G89"/>
  <c r="F128"/>
  <c r="H128" s="1"/>
  <c r="F55"/>
  <c r="H55" s="1"/>
  <c r="F56"/>
  <c r="F213"/>
  <c r="M200" l="1"/>
  <c r="H46"/>
  <c r="H45" s="1"/>
  <c r="H44" s="1"/>
  <c r="J147"/>
  <c r="J146" s="1"/>
  <c r="O200"/>
  <c r="O196" s="1"/>
  <c r="O195" s="1"/>
  <c r="M76"/>
  <c r="H160"/>
  <c r="J22"/>
  <c r="J15"/>
  <c r="J14" s="1"/>
  <c r="J13" s="1"/>
  <c r="J160"/>
  <c r="J155" s="1"/>
  <c r="J154" s="1"/>
  <c r="O271"/>
  <c r="O160"/>
  <c r="O155" s="1"/>
  <c r="O154" s="1"/>
  <c r="O77"/>
  <c r="O76" s="1"/>
  <c r="J254"/>
  <c r="J253" s="1"/>
  <c r="J252" s="1"/>
  <c r="O254"/>
  <c r="O253" s="1"/>
  <c r="O252" s="1"/>
  <c r="J141"/>
  <c r="H60"/>
  <c r="H59" s="1"/>
  <c r="M60"/>
  <c r="M59" s="1"/>
  <c r="M58" s="1"/>
  <c r="J77"/>
  <c r="J76" s="1"/>
  <c r="H147"/>
  <c r="H146" s="1"/>
  <c r="H141" s="1"/>
  <c r="O22"/>
  <c r="H77"/>
  <c r="H76" s="1"/>
  <c r="J271"/>
  <c r="H54"/>
  <c r="H53" s="1"/>
  <c r="H52" s="1"/>
  <c r="H51" s="1"/>
  <c r="J55"/>
  <c r="J54" s="1"/>
  <c r="J53" s="1"/>
  <c r="J52" s="1"/>
  <c r="J51" s="1"/>
  <c r="H271"/>
  <c r="H266" s="1"/>
  <c r="J266"/>
  <c r="J265" s="1"/>
  <c r="J46"/>
  <c r="J45" s="1"/>
  <c r="J44" s="1"/>
  <c r="H127"/>
  <c r="H126" s="1"/>
  <c r="H125" s="1"/>
  <c r="H124" s="1"/>
  <c r="J128"/>
  <c r="J127" s="1"/>
  <c r="J126" s="1"/>
  <c r="J125" s="1"/>
  <c r="J124" s="1"/>
  <c r="O60"/>
  <c r="O59" s="1"/>
  <c r="O266"/>
  <c r="O265" s="1"/>
  <c r="O246" s="1"/>
  <c r="J178"/>
  <c r="J177" s="1"/>
  <c r="J176" s="1"/>
  <c r="O147"/>
  <c r="O146" s="1"/>
  <c r="O141" s="1"/>
  <c r="O15"/>
  <c r="O14" s="1"/>
  <c r="O13" s="1"/>
  <c r="J60"/>
  <c r="J59" s="1"/>
  <c r="M271"/>
  <c r="M266" s="1"/>
  <c r="M265" s="1"/>
  <c r="M196"/>
  <c r="M195" s="1"/>
  <c r="L88"/>
  <c r="L87" s="1"/>
  <c r="H15"/>
  <c r="H14" s="1"/>
  <c r="H13" s="1"/>
  <c r="H213"/>
  <c r="F210"/>
  <c r="G246"/>
  <c r="M15"/>
  <c r="M14" s="1"/>
  <c r="M13" s="1"/>
  <c r="M177"/>
  <c r="M176" s="1"/>
  <c r="M22"/>
  <c r="H254"/>
  <c r="H253" s="1"/>
  <c r="H252" s="1"/>
  <c r="L59"/>
  <c r="L58" s="1"/>
  <c r="L7" s="1"/>
  <c r="M160"/>
  <c r="M155" s="1"/>
  <c r="M154" s="1"/>
  <c r="H22"/>
  <c r="G88"/>
  <c r="G87" s="1"/>
  <c r="G118"/>
  <c r="H177"/>
  <c r="H176" s="1"/>
  <c r="L118"/>
  <c r="M254"/>
  <c r="M253" s="1"/>
  <c r="M252" s="1"/>
  <c r="L246"/>
  <c r="L153"/>
  <c r="G58"/>
  <c r="G7" s="1"/>
  <c r="H155"/>
  <c r="H154" s="1"/>
  <c r="G153"/>
  <c r="P100"/>
  <c r="K100"/>
  <c r="F100"/>
  <c r="H100" s="1"/>
  <c r="P55"/>
  <c r="R55" s="1"/>
  <c r="R54" s="1"/>
  <c r="R53" s="1"/>
  <c r="R52" s="1"/>
  <c r="R51" s="1"/>
  <c r="R7" s="1"/>
  <c r="K55"/>
  <c r="M55" s="1"/>
  <c r="P137"/>
  <c r="R137" s="1"/>
  <c r="R136" s="1"/>
  <c r="R135" s="1"/>
  <c r="R134" s="1"/>
  <c r="R129" s="1"/>
  <c r="R118" s="1"/>
  <c r="K137"/>
  <c r="M137" s="1"/>
  <c r="F137"/>
  <c r="H137" s="1"/>
  <c r="H58" l="1"/>
  <c r="O153"/>
  <c r="J246"/>
  <c r="J58"/>
  <c r="J7" s="1"/>
  <c r="M136"/>
  <c r="M135" s="1"/>
  <c r="M134" s="1"/>
  <c r="M129" s="1"/>
  <c r="M118" s="1"/>
  <c r="O137"/>
  <c r="O136" s="1"/>
  <c r="O135" s="1"/>
  <c r="O134" s="1"/>
  <c r="O129" s="1"/>
  <c r="O118" s="1"/>
  <c r="H99"/>
  <c r="H98" s="1"/>
  <c r="H89" s="1"/>
  <c r="H88" s="1"/>
  <c r="H87" s="1"/>
  <c r="J100"/>
  <c r="J99" s="1"/>
  <c r="J98" s="1"/>
  <c r="J89" s="1"/>
  <c r="J88" s="1"/>
  <c r="J87" s="1"/>
  <c r="H136"/>
  <c r="H135" s="1"/>
  <c r="H134" s="1"/>
  <c r="H129" s="1"/>
  <c r="H118" s="1"/>
  <c r="J137"/>
  <c r="J136" s="1"/>
  <c r="J135" s="1"/>
  <c r="J134" s="1"/>
  <c r="J129" s="1"/>
  <c r="J118" s="1"/>
  <c r="M54"/>
  <c r="M53" s="1"/>
  <c r="M52" s="1"/>
  <c r="M51" s="1"/>
  <c r="M7" s="1"/>
  <c r="O55"/>
  <c r="O54" s="1"/>
  <c r="O53" s="1"/>
  <c r="O52" s="1"/>
  <c r="O51" s="1"/>
  <c r="P99"/>
  <c r="P98" s="1"/>
  <c r="R100"/>
  <c r="R99" s="1"/>
  <c r="R98" s="1"/>
  <c r="R89" s="1"/>
  <c r="R88" s="1"/>
  <c r="R87" s="1"/>
  <c r="R6" s="1"/>
  <c r="H210"/>
  <c r="J213"/>
  <c r="J210" s="1"/>
  <c r="O58"/>
  <c r="M246"/>
  <c r="M153"/>
  <c r="H7"/>
  <c r="H246"/>
  <c r="K99"/>
  <c r="K98" s="1"/>
  <c r="M100"/>
  <c r="L6"/>
  <c r="F99"/>
  <c r="F98" s="1"/>
  <c r="G6"/>
  <c r="F182"/>
  <c r="F178" s="1"/>
  <c r="O7" l="1"/>
  <c r="M99"/>
  <c r="M98" s="1"/>
  <c r="M89" s="1"/>
  <c r="M88" s="1"/>
  <c r="M87" s="1"/>
  <c r="M6" s="1"/>
  <c r="O100"/>
  <c r="O99" s="1"/>
  <c r="O98" s="1"/>
  <c r="O89" s="1"/>
  <c r="O88" s="1"/>
  <c r="O87" s="1"/>
  <c r="K205"/>
  <c r="P205"/>
  <c r="F207"/>
  <c r="O6" l="1"/>
  <c r="F205"/>
  <c r="H207"/>
  <c r="K71"/>
  <c r="K70" s="1"/>
  <c r="P71"/>
  <c r="P70" s="1"/>
  <c r="F71"/>
  <c r="F70" s="1"/>
  <c r="H205" l="1"/>
  <c r="J207"/>
  <c r="J205" s="1"/>
  <c r="J200" s="1"/>
  <c r="K103"/>
  <c r="P103"/>
  <c r="F103"/>
  <c r="P95"/>
  <c r="P94" s="1"/>
  <c r="K95"/>
  <c r="K94" s="1"/>
  <c r="F95"/>
  <c r="F94" s="1"/>
  <c r="P91"/>
  <c r="P90" s="1"/>
  <c r="K91"/>
  <c r="K90" s="1"/>
  <c r="F91"/>
  <c r="F90" s="1"/>
  <c r="P49"/>
  <c r="K49"/>
  <c r="F49"/>
  <c r="P47"/>
  <c r="K47"/>
  <c r="F47"/>
  <c r="H200" l="1"/>
  <c r="H196" s="1"/>
  <c r="H195" s="1"/>
  <c r="H153" s="1"/>
  <c r="H6" s="1"/>
  <c r="J196"/>
  <c r="J195" s="1"/>
  <c r="J153" s="1"/>
  <c r="J6" s="1"/>
  <c r="K89"/>
  <c r="P89"/>
  <c r="F89"/>
  <c r="K46"/>
  <c r="K45" s="1"/>
  <c r="K44" s="1"/>
  <c r="P46"/>
  <c r="P45" s="1"/>
  <c r="P44" s="1"/>
  <c r="F46"/>
  <c r="F45" s="1"/>
  <c r="F44" s="1"/>
  <c r="K223" l="1"/>
  <c r="P223"/>
  <c r="K226" l="1"/>
  <c r="P226"/>
  <c r="P231" l="1"/>
  <c r="P230" s="1"/>
  <c r="P229" s="1"/>
  <c r="P228" s="1"/>
  <c r="K231"/>
  <c r="K230" s="1"/>
  <c r="K229" s="1"/>
  <c r="K228" s="1"/>
  <c r="F231"/>
  <c r="F230" s="1"/>
  <c r="F229" s="1"/>
  <c r="F228" s="1"/>
  <c r="F226"/>
  <c r="F223"/>
  <c r="P208"/>
  <c r="K208"/>
  <c r="F208"/>
  <c r="P203"/>
  <c r="K203"/>
  <c r="F203"/>
  <c r="P201"/>
  <c r="P200" s="1"/>
  <c r="K201"/>
  <c r="F201"/>
  <c r="P198"/>
  <c r="P197" s="1"/>
  <c r="K198"/>
  <c r="K197" s="1"/>
  <c r="F198"/>
  <c r="F197" s="1"/>
  <c r="F191"/>
  <c r="F190" s="1"/>
  <c r="F177" s="1"/>
  <c r="P191"/>
  <c r="P190" s="1"/>
  <c r="K191"/>
  <c r="K190" s="1"/>
  <c r="P179"/>
  <c r="K179"/>
  <c r="F179"/>
  <c r="P174"/>
  <c r="P173" s="1"/>
  <c r="K174"/>
  <c r="K173" s="1"/>
  <c r="F174"/>
  <c r="F173" s="1"/>
  <c r="P170"/>
  <c r="P169" s="1"/>
  <c r="K170"/>
  <c r="K169" s="1"/>
  <c r="F170"/>
  <c r="F169" s="1"/>
  <c r="P166"/>
  <c r="K166"/>
  <c r="F166"/>
  <c r="P163"/>
  <c r="K163"/>
  <c r="F163"/>
  <c r="P161"/>
  <c r="K161"/>
  <c r="F161"/>
  <c r="P158"/>
  <c r="K158"/>
  <c r="F158"/>
  <c r="P156"/>
  <c r="K156"/>
  <c r="F156"/>
  <c r="P139"/>
  <c r="K139"/>
  <c r="F139"/>
  <c r="P136"/>
  <c r="K136"/>
  <c r="F136"/>
  <c r="P132"/>
  <c r="P131" s="1"/>
  <c r="P130" s="1"/>
  <c r="K132"/>
  <c r="K131" s="1"/>
  <c r="K130" s="1"/>
  <c r="F132"/>
  <c r="F131" s="1"/>
  <c r="F130" s="1"/>
  <c r="P122"/>
  <c r="P121" s="1"/>
  <c r="P120" s="1"/>
  <c r="K122"/>
  <c r="K121" s="1"/>
  <c r="K120" s="1"/>
  <c r="F122"/>
  <c r="F121" s="1"/>
  <c r="F120" s="1"/>
  <c r="P297"/>
  <c r="P296" s="1"/>
  <c r="P295" s="1"/>
  <c r="P294" s="1"/>
  <c r="P293" s="1"/>
  <c r="K297"/>
  <c r="K296" s="1"/>
  <c r="K295" s="1"/>
  <c r="K294" s="1"/>
  <c r="K293" s="1"/>
  <c r="F297"/>
  <c r="F296" s="1"/>
  <c r="F295" s="1"/>
  <c r="F294" s="1"/>
  <c r="F293" s="1"/>
  <c r="P291"/>
  <c r="P290" s="1"/>
  <c r="P289" s="1"/>
  <c r="P288" s="1"/>
  <c r="P287" s="1"/>
  <c r="K291"/>
  <c r="K290" s="1"/>
  <c r="K289" s="1"/>
  <c r="K288" s="1"/>
  <c r="K287" s="1"/>
  <c r="F291"/>
  <c r="F290" s="1"/>
  <c r="F289" s="1"/>
  <c r="F288" s="1"/>
  <c r="F287" s="1"/>
  <c r="P285"/>
  <c r="P284" s="1"/>
  <c r="P283" s="1"/>
  <c r="P282" s="1"/>
  <c r="K285"/>
  <c r="K284" s="1"/>
  <c r="K283" s="1"/>
  <c r="K282" s="1"/>
  <c r="F285"/>
  <c r="F284" s="1"/>
  <c r="F283" s="1"/>
  <c r="F282" s="1"/>
  <c r="P278"/>
  <c r="K278"/>
  <c r="F278"/>
  <c r="P275"/>
  <c r="K275"/>
  <c r="F275"/>
  <c r="P272"/>
  <c r="K272"/>
  <c r="F272"/>
  <c r="P269"/>
  <c r="K269"/>
  <c r="F269"/>
  <c r="P267"/>
  <c r="K267"/>
  <c r="F267"/>
  <c r="P263"/>
  <c r="K263"/>
  <c r="F263"/>
  <c r="P261"/>
  <c r="K261"/>
  <c r="F261"/>
  <c r="P258"/>
  <c r="K258"/>
  <c r="F258"/>
  <c r="P255"/>
  <c r="K255"/>
  <c r="F255"/>
  <c r="P250"/>
  <c r="P249" s="1"/>
  <c r="P248" s="1"/>
  <c r="P247" s="1"/>
  <c r="K250"/>
  <c r="K249" s="1"/>
  <c r="K248" s="1"/>
  <c r="K247" s="1"/>
  <c r="F250"/>
  <c r="F249" s="1"/>
  <c r="F248" s="1"/>
  <c r="F247" s="1"/>
  <c r="P244"/>
  <c r="P243" s="1"/>
  <c r="P242" s="1"/>
  <c r="P241" s="1"/>
  <c r="K244"/>
  <c r="K243" s="1"/>
  <c r="K242" s="1"/>
  <c r="K241" s="1"/>
  <c r="F244"/>
  <c r="F243" s="1"/>
  <c r="F242" s="1"/>
  <c r="F241" s="1"/>
  <c r="P239"/>
  <c r="P238" s="1"/>
  <c r="K239"/>
  <c r="K238" s="1"/>
  <c r="F239"/>
  <c r="F238" s="1"/>
  <c r="P151"/>
  <c r="K151"/>
  <c r="F151"/>
  <c r="F148"/>
  <c r="P148"/>
  <c r="K148"/>
  <c r="P144"/>
  <c r="P143" s="1"/>
  <c r="P142" s="1"/>
  <c r="K144"/>
  <c r="K143" s="1"/>
  <c r="K142" s="1"/>
  <c r="F144"/>
  <c r="F143" s="1"/>
  <c r="F142" s="1"/>
  <c r="P127"/>
  <c r="P126" s="1"/>
  <c r="P125" s="1"/>
  <c r="P124" s="1"/>
  <c r="K127"/>
  <c r="K126" s="1"/>
  <c r="K125" s="1"/>
  <c r="K124" s="1"/>
  <c r="F127"/>
  <c r="F126" s="1"/>
  <c r="F125" s="1"/>
  <c r="F124" s="1"/>
  <c r="P116"/>
  <c r="K116"/>
  <c r="F116"/>
  <c r="P112"/>
  <c r="K112"/>
  <c r="F112"/>
  <c r="P108"/>
  <c r="K108"/>
  <c r="F108"/>
  <c r="P102"/>
  <c r="P101" s="1"/>
  <c r="K102"/>
  <c r="K101" s="1"/>
  <c r="F102"/>
  <c r="F101" s="1"/>
  <c r="K85"/>
  <c r="K84" s="1"/>
  <c r="F85"/>
  <c r="F84" s="1"/>
  <c r="P78"/>
  <c r="K78"/>
  <c r="F78"/>
  <c r="P74"/>
  <c r="P73" s="1"/>
  <c r="K74"/>
  <c r="K73" s="1"/>
  <c r="F74"/>
  <c r="F73" s="1"/>
  <c r="F67"/>
  <c r="P65"/>
  <c r="K65"/>
  <c r="F65"/>
  <c r="P63"/>
  <c r="K63"/>
  <c r="F63"/>
  <c r="P61"/>
  <c r="K61"/>
  <c r="F61"/>
  <c r="P56"/>
  <c r="K56"/>
  <c r="P54"/>
  <c r="K54"/>
  <c r="F54"/>
  <c r="P29"/>
  <c r="P28" s="1"/>
  <c r="K29"/>
  <c r="K28" s="1"/>
  <c r="F29"/>
  <c r="F28" s="1"/>
  <c r="P25"/>
  <c r="P24" s="1"/>
  <c r="P23" s="1"/>
  <c r="K25"/>
  <c r="K24" s="1"/>
  <c r="K23" s="1"/>
  <c r="F25"/>
  <c r="F24" s="1"/>
  <c r="F23" s="1"/>
  <c r="P11"/>
  <c r="P10" s="1"/>
  <c r="P9" s="1"/>
  <c r="P8" s="1"/>
  <c r="K11"/>
  <c r="K10" s="1"/>
  <c r="K9" s="1"/>
  <c r="K8" s="1"/>
  <c r="F11"/>
  <c r="F10" s="1"/>
  <c r="F9" s="1"/>
  <c r="F8" s="1"/>
  <c r="P19"/>
  <c r="K19"/>
  <c r="F19"/>
  <c r="F200" l="1"/>
  <c r="K200"/>
  <c r="P196"/>
  <c r="P195" s="1"/>
  <c r="F271"/>
  <c r="F266" s="1"/>
  <c r="F265" s="1"/>
  <c r="F196"/>
  <c r="F195" s="1"/>
  <c r="P237"/>
  <c r="F237"/>
  <c r="K237"/>
  <c r="P80"/>
  <c r="P77" s="1"/>
  <c r="F80"/>
  <c r="F77" s="1"/>
  <c r="F76" s="1"/>
  <c r="F176"/>
  <c r="F147"/>
  <c r="F146" s="1"/>
  <c r="F141" s="1"/>
  <c r="P119"/>
  <c r="K53"/>
  <c r="K52" s="1"/>
  <c r="K51" s="1"/>
  <c r="P53"/>
  <c r="P52" s="1"/>
  <c r="P51" s="1"/>
  <c r="F254"/>
  <c r="F253" s="1"/>
  <c r="F252" s="1"/>
  <c r="P177"/>
  <c r="P176" s="1"/>
  <c r="F60"/>
  <c r="F59" s="1"/>
  <c r="F39"/>
  <c r="F38" s="1"/>
  <c r="F37" s="1"/>
  <c r="F36" s="1"/>
  <c r="K80"/>
  <c r="K77" s="1"/>
  <c r="K76" s="1"/>
  <c r="P67"/>
  <c r="P60" s="1"/>
  <c r="P59" s="1"/>
  <c r="K147"/>
  <c r="K146" s="1"/>
  <c r="K141" s="1"/>
  <c r="K16"/>
  <c r="K15" s="1"/>
  <c r="K14" s="1"/>
  <c r="K13" s="1"/>
  <c r="P271"/>
  <c r="P266" s="1"/>
  <c r="P265" s="1"/>
  <c r="F119"/>
  <c r="F16"/>
  <c r="F15" s="1"/>
  <c r="F14" s="1"/>
  <c r="F13" s="1"/>
  <c r="P16"/>
  <c r="P15" s="1"/>
  <c r="P14" s="1"/>
  <c r="P13" s="1"/>
  <c r="K38"/>
  <c r="K37" s="1"/>
  <c r="K36" s="1"/>
  <c r="K135"/>
  <c r="K134" s="1"/>
  <c r="K129" s="1"/>
  <c r="F22"/>
  <c r="P38"/>
  <c r="P37" s="1"/>
  <c r="P36" s="1"/>
  <c r="P107"/>
  <c r="P106" s="1"/>
  <c r="P88" s="1"/>
  <c r="P87" s="1"/>
  <c r="K254"/>
  <c r="K253" s="1"/>
  <c r="K252" s="1"/>
  <c r="K119"/>
  <c r="P135"/>
  <c r="P134" s="1"/>
  <c r="P129" s="1"/>
  <c r="F107"/>
  <c r="F106" s="1"/>
  <c r="F88" s="1"/>
  <c r="F87" s="1"/>
  <c r="F53"/>
  <c r="F52" s="1"/>
  <c r="F51" s="1"/>
  <c r="K107"/>
  <c r="K106" s="1"/>
  <c r="K88" s="1"/>
  <c r="K87" s="1"/>
  <c r="P147"/>
  <c r="P146" s="1"/>
  <c r="P141" s="1"/>
  <c r="P254"/>
  <c r="P253" s="1"/>
  <c r="P252" s="1"/>
  <c r="F135"/>
  <c r="F134" s="1"/>
  <c r="F129" s="1"/>
  <c r="K271"/>
  <c r="K266" s="1"/>
  <c r="K265" s="1"/>
  <c r="F160"/>
  <c r="F155" s="1"/>
  <c r="F154" s="1"/>
  <c r="P160"/>
  <c r="P155" s="1"/>
  <c r="P154" s="1"/>
  <c r="P22"/>
  <c r="K22"/>
  <c r="K67"/>
  <c r="K60" s="1"/>
  <c r="K59" s="1"/>
  <c r="K160"/>
  <c r="K155" s="1"/>
  <c r="K154" s="1"/>
  <c r="K177"/>
  <c r="K176" s="1"/>
  <c r="F236" l="1"/>
  <c r="K236"/>
  <c r="P236"/>
  <c r="F118"/>
  <c r="F153"/>
  <c r="K118"/>
  <c r="P118"/>
  <c r="K246"/>
  <c r="F58"/>
  <c r="F7" s="1"/>
  <c r="F246"/>
  <c r="P246"/>
  <c r="P153"/>
  <c r="K58"/>
  <c r="K7" s="1"/>
  <c r="F6" l="1"/>
  <c r="S6" s="1"/>
  <c r="K196"/>
  <c r="K195" l="1"/>
  <c r="K153" s="1"/>
  <c r="K6" s="1"/>
  <c r="P85" l="1"/>
  <c r="P84" s="1"/>
  <c r="P76" s="1"/>
  <c r="P58" l="1"/>
  <c r="P7" s="1"/>
  <c r="P6" s="1"/>
</calcChain>
</file>

<file path=xl/sharedStrings.xml><?xml version="1.0" encoding="utf-8"?>
<sst xmlns="http://schemas.openxmlformats.org/spreadsheetml/2006/main" count="1440" uniqueCount="288">
  <si>
    <t/>
  </si>
  <si>
    <t>Рубли</t>
  </si>
  <si>
    <t>Наименование</t>
  </si>
  <si>
    <t>РЗ</t>
  </si>
  <si>
    <t>ПР</t>
  </si>
  <si>
    <t>ЦСР</t>
  </si>
  <si>
    <t>ВР</t>
  </si>
  <si>
    <t>ВСЕГО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</si>
  <si>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</si>
  <si>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</si>
  <si>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</si>
  <si>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</si>
  <si>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</si>
  <si>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</si>
  <si>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</si>
  <si>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</si>
  <si>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</si>
  <si>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</si>
  <si>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</si>
  <si>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</si>
  <si>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</si>
  <si>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</si>
  <si>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</si>
  <si>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</si>
  <si>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</si>
  <si>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</si>
  <si>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</si>
  <si>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</si>
  <si>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</si>
  <si>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</si>
  <si>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</si>
  <si>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</si>
  <si>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</si>
  <si>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</si>
  <si>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</si>
  <si>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Бюдж.инвестиции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</si>
  <si>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</si>
  <si>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</si>
  <si>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</si>
  <si>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</si>
  <si>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</si>
  <si>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</si>
  <si>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</si>
  <si>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</si>
  <si>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</si>
  <si>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</si>
  <si>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</si>
  <si>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</si>
  <si>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</si>
  <si>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</si>
  <si>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</si>
  <si>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</si>
  <si>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</si>
  <si>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</si>
  <si>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</si>
  <si>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</si>
  <si>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</si>
  <si>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</si>
  <si>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</si>
  <si>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</si>
  <si>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</si>
  <si>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</si>
  <si>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</si>
  <si>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</si>
  <si>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</si>
  <si>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</si>
  <si>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</si>
  <si>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</si>
  <si>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</si>
  <si>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</si>
  <si>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</si>
  <si>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</si>
  <si>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</si>
  <si>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</si>
  <si>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</si>
  <si>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</si>
  <si>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</si>
  <si>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</si>
  <si>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</si>
  <si>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</si>
  <si>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</si>
  <si>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</si>
  <si>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</si>
  <si>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</si>
  <si>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</si>
  <si>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</si>
  <si>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</si>
  <si>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</si>
  <si>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</si>
  <si>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</si>
  <si>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</si>
  <si>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</si>
  <si>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</si>
  <si>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</si>
  <si>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</si>
  <si>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</si>
  <si>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</si>
  <si>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</si>
  <si>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</si>
  <si>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</si>
  <si>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</si>
  <si>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</si>
  <si>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</si>
  <si>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</si>
  <si>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</si>
  <si>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</si>
  <si>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</si>
  <si>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</si>
  <si>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</si>
  <si>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</si>
  <si>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</si>
  <si>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</si>
  <si>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</si>
  <si>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</si>
  <si>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</si>
  <si>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</si>
  <si>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</si>
  <si>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</si>
  <si>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</si>
  <si>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</si>
  <si>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</si>
  <si>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</si>
  <si>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</si>
  <si>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</si>
  <si>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</si>
  <si>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Предост.субсидий фед.БУ, АУ и иным некомм.орг-циям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</si>
  <si>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</si>
  <si>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</si>
  <si>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</si>
  <si>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</si>
  <si>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</si>
  <si>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</si>
  <si>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</si>
  <si>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</si>
  <si>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</si>
  <si>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</si>
  <si>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</si>
  <si>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</si>
  <si>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</si>
  <si>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</si>
  <si>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</si>
  <si>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</si>
  <si>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</si>
  <si>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</si>
  <si>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</si>
  <si>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</si>
  <si>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</si>
  <si>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</si>
  <si>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</si>
  <si>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</si>
  <si>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</si>
  <si>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</si>
  <si>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</si>
  <si>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</si>
  <si>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</si>
  <si>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</si>
  <si>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</si>
  <si>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</si>
  <si>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</si>
  <si>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</si>
  <si>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</si>
  <si>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</si>
  <si>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</si>
  <si>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</si>
  <si>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</si>
  <si>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</si>
  <si>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</si>
  <si>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</si>
  <si>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</si>
  <si>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</si>
  <si>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</si>
  <si>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</si>
  <si>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</si>
  <si>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</si>
  <si>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</si>
  <si>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</si>
  <si>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</si>
  <si>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</si>
  <si>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</si>
  <si>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</si>
  <si>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</si>
  <si>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</si>
  <si>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</si>
  <si>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</si>
  <si>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</si>
  <si>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</si>
  <si>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</si>
  <si>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</si>
  <si>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</si>
  <si>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</si>
  <si>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</si>
  <si>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</si>
  <si>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</si>
  <si>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</si>
  <si>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</si>
  <si>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</si>
  <si>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</si>
  <si>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</si>
  <si>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</si>
  <si>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</si>
  <si>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</si>
  <si>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</si>
  <si>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</si>
  <si>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</si>
  <si>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</si>
  <si>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</si>
  <si>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</si>
  <si>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</si>
  <si>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</si>
  <si>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</si>
  <si>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</si>
  <si>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</si>
  <si>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</si>
  <si>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</si>
  <si>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</si>
  <si>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</si>
  <si>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</si>
  <si>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</si>
  <si>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</si>
  <si>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</si>
  <si>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</si>
  <si>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</si>
  <si>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</si>
  <si>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</si>
  <si>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</si>
  <si>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</si>
  <si>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</si>
  <si>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</si>
  <si>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</si>
  <si>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</si>
  <si>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</si>
  <si>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</si>
  <si>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Реализация мероприятий по обеспечению жильем молодых семей (за счет МБ)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</si>
  <si>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</si>
  <si>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</si>
  <si>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</si>
  <si>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</si>
  <si>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</si>
  <si>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</si>
  <si>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</si>
  <si>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</si>
  <si>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</si>
  <si>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Реализация мероприятий по обеспечению жильем молодых семей</t>
  </si>
  <si>
    <t>Обеспечение проведения выборов и референдумов</t>
  </si>
  <si>
    <t>Проведение выборов и референдумов</t>
  </si>
  <si>
    <t>99 3 00 00000</t>
  </si>
  <si>
    <t>Проведение выборов и референдумов депутатов</t>
  </si>
  <si>
    <t>Проведение выборов и референдумов глав</t>
  </si>
  <si>
    <t>Профилактика правонарушений</t>
  </si>
  <si>
    <t xml:space="preserve">Повышение эффективности работы в сфере профилактики правонарушений </t>
  </si>
  <si>
    <t xml:space="preserve">Содействие развитию добровольных народных дружин в сфере охраны общественного порядка </t>
  </si>
  <si>
    <t xml:space="preserve">Социальное обеспечение и иные выплаты населению
</t>
  </si>
  <si>
    <t xml:space="preserve">Безопасность дорожного движения </t>
  </si>
  <si>
    <t>Организация профилактических мероприятий по пропаганде безопасности дорожного движения</t>
  </si>
  <si>
    <t>Совершенствование управления собственностью</t>
  </si>
  <si>
    <t>Совершенствование управления имуществом</t>
  </si>
  <si>
    <t>31 3 00 00000</t>
  </si>
  <si>
    <t>31 3 00 10010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</si>
  <si>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</si>
  <si>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 xml:space="preserve">Развитие и освоение территорий в целях стимулирования строительства индивидуальных жилых домов </t>
  </si>
  <si>
    <t>Профилактика экстремизма и терроризма</t>
  </si>
  <si>
    <t>Приобретение, установка и обслуживание систем безопасности</t>
  </si>
  <si>
    <t>99 3 00 10010</t>
  </si>
  <si>
    <t>99 3 00 10020</t>
  </si>
  <si>
    <t>Сумма уточнений (+/-)</t>
  </si>
  <si>
    <t>Реализация мероприятий муниципальной программы формирования современной городской среды</t>
  </si>
  <si>
    <t>23 2 00 10100</t>
  </si>
  <si>
    <t xml:space="preserve">Распределение бюджетных ассигнований по разделам, подразделам, целевым статьям и группам видов расходов классификации расходов на 2022 год и на плановый период 2023 и 2024 годов     </t>
  </si>
  <si>
    <t>20 2 00 64701</t>
  </si>
  <si>
    <t>20 2 00 S4701</t>
  </si>
  <si>
    <t>20 2 00 10030</t>
  </si>
  <si>
    <t>20 2 00 10020</t>
  </si>
  <si>
    <t>17 0 00 00000</t>
  </si>
  <si>
    <t>17 1 00 00000</t>
  </si>
  <si>
    <t>17 1 00 10040</t>
  </si>
  <si>
    <t>17 2 00 00000</t>
  </si>
  <si>
    <t>17 2 00 10010</t>
  </si>
  <si>
    <t>17 4 00 00000</t>
  </si>
  <si>
    <t>17 4 00 10020</t>
  </si>
  <si>
    <t>20 3 00 10030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</si>
  <si>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</si>
  <si>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</si>
  <si>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2022 год</t>
  </si>
  <si>
    <t xml:space="preserve"> 2022 год с уточнениями</t>
  </si>
  <si>
    <t>2023 год</t>
  </si>
  <si>
    <t>2023 год с уточнениями</t>
  </si>
  <si>
    <t>2024 год с уточнениями</t>
  </si>
  <si>
    <t>Приложение 4
к решению городского Совета
от 27.06.2022 № IV - 58-1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</si>
</sst>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5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 wrapText="1"/>
    </xf>
    <xf numFmtId="0" fontId="7" fillId="0" borderId="0"/>
    <xf numFmtId="0" fontId="7" fillId="0" borderId="0"/>
  </cellStyleXfs>
  <cellXfs count="9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>
      <alignment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>
      <alignment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0" fillId="2" borderId="1" xfId="0" applyFill="1" applyBorder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8" fillId="2" borderId="3" xfId="1" applyFont="1" applyFill="1" applyBorder="1" applyAlignment="1">
      <alignment wrapText="1"/>
    </xf>
    <xf numFmtId="49" fontId="8" fillId="2" borderId="3" xfId="2" applyNumberFormat="1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49" fontId="11" fillId="2" borderId="3" xfId="2" applyNumberFormat="1" applyFont="1" applyFill="1" applyBorder="1" applyAlignment="1">
      <alignment horizontal="center"/>
    </xf>
    <xf numFmtId="0" fontId="6" fillId="0" borderId="1" xfId="0" applyFont="1" applyBorder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>
      <alignment vertical="top" wrapText="1"/>
    </xf>
    <xf numFmtId="0" fontId="8" fillId="0" borderId="1" xfId="0" applyFont="1" applyBorder="1">
      <alignment vertical="top" wrapText="1"/>
    </xf>
    <xf numFmtId="0" fontId="11" fillId="0" borderId="1" xfId="0" applyFont="1" applyBorder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>
      <alignment vertical="top" wrapText="1"/>
    </xf>
    <xf numFmtId="0" fontId="8" fillId="2" borderId="1" xfId="0" applyFont="1" applyFill="1" applyBorder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164" fontId="0" fillId="0" borderId="0" xfId="0" applyNumberForma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0" fillId="0" borderId="0" xfId="0" applyNumberForma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164" fontId="0" fillId="0" borderId="3" xfId="0" applyNumberFormat="1" applyBorder="1">
      <alignment vertical="top" wrapText="1"/>
    </xf>
    <xf numFmtId="0" fontId="11" fillId="2" borderId="1" xfId="0" applyFont="1" applyFill="1" applyBorder="1">
      <alignment vertical="top" wrapText="1"/>
    </xf>
    <xf numFmtId="0" fontId="0" fillId="0" borderId="7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center" wrapText="1"/>
    </xf>
    <xf numFmtId="4" fontId="0" fillId="2" borderId="4" xfId="0" applyNumberForma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10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9"/>
  <sheetViews>
    <sheetView tabSelected="1" view="pageBreakPreview" zoomScale="90" zoomScaleNormal="90" zoomScaleSheetLayoutView="90" workbookViewId="0">
      <selection activeCell="A2" sqref="A2:R2"/>
    </sheetView>
  </sheetViews>
  <sheetFormatPr defaultRowHeight="12.75" outlineLevelRow="2" outlineLevelCol="1"/>
  <cols>
    <col min="1" max="1" width="81.5" customWidth="1"/>
    <col min="2" max="3" width="9.1640625" customWidth="1"/>
    <col min="4" max="4" width="17.1640625" customWidth="1"/>
    <col min="5" max="5" width="9.33203125" customWidth="1"/>
    <col min="6" max="6" width="21.1640625" hidden="1" customWidth="1" outlineLevel="1"/>
    <col min="7" max="7" width="20.33203125" hidden="1" customWidth="1" outlineLevel="1"/>
    <col min="8" max="8" width="21.1640625" customWidth="1" collapsed="1"/>
    <col min="9" max="10" width="21.1640625" customWidth="1"/>
    <col min="11" max="12" width="20" hidden="1" customWidth="1" outlineLevel="1"/>
    <col min="13" max="13" width="20" customWidth="1" collapsed="1"/>
    <col min="14" max="15" width="20" hidden="1" customWidth="1" outlineLevel="1"/>
    <col min="16" max="16" width="20" customWidth="1" collapsed="1"/>
    <col min="17" max="18" width="20" hidden="1" customWidth="1" outlineLevel="1"/>
    <col min="19" max="19" width="15" hidden="1" customWidth="1" outlineLevel="1"/>
    <col min="20" max="20" width="25.5" customWidth="1" collapsed="1"/>
    <col min="21" max="21" width="13.6640625" customWidth="1"/>
  </cols>
  <sheetData>
    <row r="1" spans="1:21">
      <c r="A1" t="s">
        <v>0</v>
      </c>
    </row>
    <row r="2" spans="1:21" ht="42.2" customHeight="1">
      <c r="A2" s="93" t="s">
        <v>287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21" ht="48" customHeight="1">
      <c r="A3" s="92" t="s">
        <v>267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21" ht="18" customHeight="1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1" ht="24.75" customHeight="1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85" t="s">
        <v>282</v>
      </c>
      <c r="G5" s="85" t="s">
        <v>264</v>
      </c>
      <c r="H5" s="85" t="s">
        <v>282</v>
      </c>
      <c r="I5" s="85" t="s">
        <v>264</v>
      </c>
      <c r="J5" s="85" t="s">
        <v>283</v>
      </c>
      <c r="K5" s="85" t="s">
        <v>284</v>
      </c>
      <c r="L5" s="85" t="s">
        <v>264</v>
      </c>
      <c r="M5" s="85" t="s">
        <v>284</v>
      </c>
      <c r="N5" s="85" t="s">
        <v>264</v>
      </c>
      <c r="O5" s="85" t="s">
        <v>285</v>
      </c>
      <c r="P5" s="49">
        <v>2024</v>
      </c>
      <c r="Q5" s="85" t="s">
        <v>264</v>
      </c>
      <c r="R5" s="85" t="s">
        <v>286</v>
      </c>
      <c r="T5" s="77"/>
    </row>
    <row r="6" spans="1:21" ht="19.5" customHeight="1">
      <c r="A6" s="88" t="s">
        <v>7</v>
      </c>
      <c r="B6" s="42" t="s">
        <v>0</v>
      </c>
      <c r="C6" s="42" t="s">
        <v>0</v>
      </c>
      <c r="D6" s="42" t="s">
        <v>0</v>
      </c>
      <c r="E6" s="42" t="s">
        <v>0</v>
      </c>
      <c r="F6" s="43">
        <f t="shared" ref="F6:R6" si="0">F7+F87+F118+F153+F236+F241+F246+F282+F287+F293</f>
        <v>593967182.8698256</v>
      </c>
      <c r="G6" s="43">
        <f t="shared" si="0"/>
        <v>464385760.95000005</v>
      </c>
      <c r="H6" s="43">
        <f t="shared" si="0"/>
        <v>1058352943.8198254</v>
      </c>
      <c r="I6" s="43">
        <f t="shared" si="0"/>
        <v>16835540.950000003</v>
      </c>
      <c r="J6" s="43">
        <f t="shared" si="0"/>
        <v>1075188484.7698255</v>
      </c>
      <c r="K6" s="43">
        <f t="shared" si="0"/>
        <v>541025437.01217544</v>
      </c>
      <c r="L6" s="43">
        <f t="shared" si="0"/>
        <v>2354298.17</v>
      </c>
      <c r="M6" s="43">
        <f t="shared" si="0"/>
        <v>541879735.1821754</v>
      </c>
      <c r="N6" s="43">
        <f t="shared" si="0"/>
        <v>0</v>
      </c>
      <c r="O6" s="43">
        <f t="shared" si="0"/>
        <v>541879735.1821754</v>
      </c>
      <c r="P6" s="43">
        <f t="shared" si="0"/>
        <v>558384907.0076983</v>
      </c>
      <c r="Q6" s="43">
        <f t="shared" si="0"/>
        <v>0</v>
      </c>
      <c r="R6" s="43">
        <f t="shared" si="0"/>
        <v>558384907.0076983</v>
      </c>
      <c r="S6" s="77">
        <f>(F8+F13+F28+F36)/(F6-20680958.86)*100</f>
        <v>29.421265998728963</v>
      </c>
      <c r="T6" s="77"/>
      <c r="U6" s="77"/>
    </row>
    <row r="7" spans="1:21" ht="17.25" customHeight="1">
      <c r="A7" s="44" t="s">
        <v>222</v>
      </c>
      <c r="B7" s="45" t="s">
        <v>8</v>
      </c>
      <c r="C7" s="45" t="s">
        <v>0</v>
      </c>
      <c r="D7" s="45" t="s">
        <v>0</v>
      </c>
      <c r="E7" s="45" t="s">
        <v>0</v>
      </c>
      <c r="F7" s="46">
        <f>F8+F13+F22+F36+F51+F58+F44</f>
        <v>195846440.57999995</v>
      </c>
      <c r="G7" s="46">
        <f>G8+G13+G22+G36+G51+G58+G44</f>
        <v>15802815.200000001</v>
      </c>
      <c r="H7" s="46">
        <f>H8+H13+H22+H36+H51+H58+H44</f>
        <v>211649255.78</v>
      </c>
      <c r="I7" s="46">
        <f>I8+I13+I22+I36+I51+I58+I44</f>
        <v>1062837.71</v>
      </c>
      <c r="J7" s="46">
        <f>J8+J13+J22+J36+J51+J58+J44</f>
        <v>212712093.49000001</v>
      </c>
      <c r="K7" s="46">
        <f t="shared" ref="K7:R7" si="1">K8+K13+K22+K36+K51+K58+K44</f>
        <v>207681598.01000002</v>
      </c>
      <c r="L7" s="46">
        <f t="shared" ref="L7:M7" si="2">L8+L13+L22+L36+L51+L58+L44</f>
        <v>2354298.17</v>
      </c>
      <c r="M7" s="46">
        <f t="shared" si="2"/>
        <v>210035896.18000001</v>
      </c>
      <c r="N7" s="46">
        <f t="shared" ref="N7:O7" si="3">N8+N13+N22+N36+N51+N58+N44</f>
        <v>0</v>
      </c>
      <c r="O7" s="46">
        <f t="shared" si="3"/>
        <v>210035896.18000001</v>
      </c>
      <c r="P7" s="46">
        <f t="shared" si="1"/>
        <v>222551024.11000001</v>
      </c>
      <c r="Q7" s="46">
        <f t="shared" si="1"/>
        <v>0</v>
      </c>
      <c r="R7" s="46">
        <f t="shared" si="1"/>
        <v>222551024.11000001</v>
      </c>
    </row>
    <row r="8" spans="1:21" ht="25.5">
      <c r="A8" s="39" t="s">
        <v>23</v>
      </c>
      <c r="B8" s="40" t="s">
        <v>8</v>
      </c>
      <c r="C8" s="40" t="s">
        <v>24</v>
      </c>
      <c r="D8" s="40" t="s">
        <v>0</v>
      </c>
      <c r="E8" s="40" t="s">
        <v>0</v>
      </c>
      <c r="F8" s="41">
        <f t="shared" ref="F8:R11" si="4">F9</f>
        <v>7771341.7699999996</v>
      </c>
      <c r="G8" s="41">
        <f t="shared" si="4"/>
        <v>0</v>
      </c>
      <c r="H8" s="41">
        <f t="shared" si="4"/>
        <v>7771341.7699999996</v>
      </c>
      <c r="I8" s="41">
        <f t="shared" si="4"/>
        <v>0</v>
      </c>
      <c r="J8" s="41">
        <f t="shared" si="4"/>
        <v>7771341.7699999996</v>
      </c>
      <c r="K8" s="41">
        <f t="shared" si="4"/>
        <v>8006291.0300000003</v>
      </c>
      <c r="L8" s="41">
        <f t="shared" si="4"/>
        <v>0</v>
      </c>
      <c r="M8" s="41">
        <f t="shared" si="4"/>
        <v>8006291.0300000003</v>
      </c>
      <c r="N8" s="41">
        <f t="shared" si="4"/>
        <v>0</v>
      </c>
      <c r="O8" s="41">
        <f t="shared" si="4"/>
        <v>8006291.0300000003</v>
      </c>
      <c r="P8" s="41">
        <f t="shared" si="4"/>
        <v>8246481.0800000001</v>
      </c>
      <c r="Q8" s="41">
        <f t="shared" si="4"/>
        <v>0</v>
      </c>
      <c r="R8" s="41">
        <f t="shared" si="4"/>
        <v>8246481.0800000001</v>
      </c>
      <c r="S8" s="72"/>
      <c r="T8" s="72"/>
      <c r="U8" s="72"/>
    </row>
    <row r="9" spans="1:21" ht="16.5" customHeight="1">
      <c r="A9" s="10" t="s">
        <v>11</v>
      </c>
      <c r="B9" s="11" t="s">
        <v>8</v>
      </c>
      <c r="C9" s="11" t="s">
        <v>24</v>
      </c>
      <c r="D9" s="11" t="s">
        <v>12</v>
      </c>
      <c r="E9" s="11" t="s">
        <v>0</v>
      </c>
      <c r="F9" s="12">
        <f t="shared" si="4"/>
        <v>7771341.7699999996</v>
      </c>
      <c r="G9" s="12">
        <f t="shared" si="4"/>
        <v>0</v>
      </c>
      <c r="H9" s="12">
        <f t="shared" si="4"/>
        <v>7771341.7699999996</v>
      </c>
      <c r="I9" s="12">
        <f t="shared" si="4"/>
        <v>0</v>
      </c>
      <c r="J9" s="12">
        <f t="shared" si="4"/>
        <v>7771341.7699999996</v>
      </c>
      <c r="K9" s="12">
        <f t="shared" si="4"/>
        <v>8006291.0300000003</v>
      </c>
      <c r="L9" s="12">
        <f t="shared" si="4"/>
        <v>0</v>
      </c>
      <c r="M9" s="12">
        <f t="shared" si="4"/>
        <v>8006291.0300000003</v>
      </c>
      <c r="N9" s="12">
        <f t="shared" si="4"/>
        <v>0</v>
      </c>
      <c r="O9" s="12">
        <f t="shared" si="4"/>
        <v>8006291.0300000003</v>
      </c>
      <c r="P9" s="12">
        <f t="shared" si="4"/>
        <v>8246481.0800000001</v>
      </c>
      <c r="Q9" s="12">
        <f t="shared" si="4"/>
        <v>0</v>
      </c>
      <c r="R9" s="12">
        <f t="shared" si="4"/>
        <v>8246481.0800000001</v>
      </c>
      <c r="S9" s="72"/>
      <c r="T9" s="72"/>
      <c r="U9" s="72"/>
    </row>
    <row r="10" spans="1:21" ht="25.5">
      <c r="A10" s="10" t="s">
        <v>13</v>
      </c>
      <c r="B10" s="11" t="s">
        <v>8</v>
      </c>
      <c r="C10" s="11" t="s">
        <v>24</v>
      </c>
      <c r="D10" s="11" t="s">
        <v>14</v>
      </c>
      <c r="E10" s="11" t="s">
        <v>0</v>
      </c>
      <c r="F10" s="12">
        <f t="shared" si="4"/>
        <v>7771341.7699999996</v>
      </c>
      <c r="G10" s="12">
        <f t="shared" si="4"/>
        <v>0</v>
      </c>
      <c r="H10" s="12">
        <f t="shared" si="4"/>
        <v>7771341.7699999996</v>
      </c>
      <c r="I10" s="12">
        <f t="shared" si="4"/>
        <v>0</v>
      </c>
      <c r="J10" s="12">
        <f t="shared" si="4"/>
        <v>7771341.7699999996</v>
      </c>
      <c r="K10" s="12">
        <f t="shared" si="4"/>
        <v>8006291.0300000003</v>
      </c>
      <c r="L10" s="12">
        <f t="shared" si="4"/>
        <v>0</v>
      </c>
      <c r="M10" s="12">
        <f t="shared" si="4"/>
        <v>8006291.0300000003</v>
      </c>
      <c r="N10" s="12">
        <f t="shared" si="4"/>
        <v>0</v>
      </c>
      <c r="O10" s="12">
        <f t="shared" si="4"/>
        <v>8006291.0300000003</v>
      </c>
      <c r="P10" s="12">
        <f t="shared" si="4"/>
        <v>8246481.0800000001</v>
      </c>
      <c r="Q10" s="12">
        <f t="shared" si="4"/>
        <v>0</v>
      </c>
      <c r="R10" s="12">
        <f t="shared" si="4"/>
        <v>8246481.0800000001</v>
      </c>
    </row>
    <row r="11" spans="1:21" ht="16.5" customHeight="1">
      <c r="A11" s="14" t="s">
        <v>25</v>
      </c>
      <c r="B11" s="15" t="s">
        <v>8</v>
      </c>
      <c r="C11" s="15" t="s">
        <v>24</v>
      </c>
      <c r="D11" s="15" t="s">
        <v>26</v>
      </c>
      <c r="E11" s="15" t="s">
        <v>0</v>
      </c>
      <c r="F11" s="16">
        <f t="shared" si="4"/>
        <v>7771341.7699999996</v>
      </c>
      <c r="G11" s="16">
        <f t="shared" si="4"/>
        <v>0</v>
      </c>
      <c r="H11" s="16">
        <f t="shared" si="4"/>
        <v>7771341.7699999996</v>
      </c>
      <c r="I11" s="16">
        <f t="shared" si="4"/>
        <v>0</v>
      </c>
      <c r="J11" s="16">
        <f t="shared" si="4"/>
        <v>7771341.7699999996</v>
      </c>
      <c r="K11" s="16">
        <f t="shared" si="4"/>
        <v>8006291.0300000003</v>
      </c>
      <c r="L11" s="16">
        <f t="shared" si="4"/>
        <v>0</v>
      </c>
      <c r="M11" s="16">
        <f t="shared" si="4"/>
        <v>8006291.0300000003</v>
      </c>
      <c r="N11" s="16">
        <f t="shared" si="4"/>
        <v>0</v>
      </c>
      <c r="O11" s="16">
        <f t="shared" si="4"/>
        <v>8006291.0300000003</v>
      </c>
      <c r="P11" s="16">
        <f t="shared" si="4"/>
        <v>8246481.0800000001</v>
      </c>
      <c r="Q11" s="16">
        <f t="shared" si="4"/>
        <v>0</v>
      </c>
      <c r="R11" s="16">
        <f t="shared" si="4"/>
        <v>8246481.0800000001</v>
      </c>
    </row>
    <row r="12" spans="1:21" ht="17.25" customHeight="1">
      <c r="A12" s="17" t="s">
        <v>17</v>
      </c>
      <c r="B12" s="18" t="s">
        <v>8</v>
      </c>
      <c r="C12" s="18" t="s">
        <v>24</v>
      </c>
      <c r="D12" s="18" t="s">
        <v>26</v>
      </c>
      <c r="E12" s="18" t="s">
        <v>18</v>
      </c>
      <c r="F12" s="9">
        <v>7771341.7699999996</v>
      </c>
      <c r="G12" s="9">
        <v>0</v>
      </c>
      <c r="H12" s="9">
        <f>F12+G12</f>
        <v>7771341.7699999996</v>
      </c>
      <c r="I12" s="9">
        <v>0</v>
      </c>
      <c r="J12" s="9">
        <f>H12+I12</f>
        <v>7771341.7699999996</v>
      </c>
      <c r="K12" s="9">
        <v>8006291.0300000003</v>
      </c>
      <c r="L12" s="9">
        <v>0</v>
      </c>
      <c r="M12" s="9">
        <f>K12+L12</f>
        <v>8006291.0300000003</v>
      </c>
      <c r="N12" s="9">
        <v>0</v>
      </c>
      <c r="O12" s="9">
        <f>M12+N12</f>
        <v>8006291.0300000003</v>
      </c>
      <c r="P12" s="9">
        <v>8246481.0800000001</v>
      </c>
      <c r="Q12" s="9">
        <v>0</v>
      </c>
      <c r="R12" s="9">
        <f>P12+Q12</f>
        <v>8246481.0800000001</v>
      </c>
    </row>
    <row r="13" spans="1:21" ht="38.25">
      <c r="A13" s="1" t="s">
        <v>9</v>
      </c>
      <c r="B13" s="2" t="s">
        <v>8</v>
      </c>
      <c r="C13" s="2" t="s">
        <v>10</v>
      </c>
      <c r="D13" s="2" t="s">
        <v>0</v>
      </c>
      <c r="E13" s="2" t="s">
        <v>0</v>
      </c>
      <c r="F13" s="3">
        <f t="shared" ref="F13:J14" si="5">F14</f>
        <v>4605517.04</v>
      </c>
      <c r="G13" s="3">
        <f t="shared" si="5"/>
        <v>0</v>
      </c>
      <c r="H13" s="3">
        <f t="shared" si="5"/>
        <v>4605517.04</v>
      </c>
      <c r="I13" s="3">
        <f t="shared" si="5"/>
        <v>0</v>
      </c>
      <c r="J13" s="3">
        <f t="shared" si="5"/>
        <v>4605517.04</v>
      </c>
      <c r="K13" s="3">
        <f t="shared" ref="K13:R14" si="6">K14</f>
        <v>5246672.7699999996</v>
      </c>
      <c r="L13" s="3">
        <f t="shared" si="6"/>
        <v>0</v>
      </c>
      <c r="M13" s="3">
        <f t="shared" si="6"/>
        <v>5246672.7699999996</v>
      </c>
      <c r="N13" s="3">
        <f t="shared" si="6"/>
        <v>0</v>
      </c>
      <c r="O13" s="3">
        <f t="shared" si="6"/>
        <v>5246672.7699999996</v>
      </c>
      <c r="P13" s="3">
        <f t="shared" si="6"/>
        <v>5403552.8799999999</v>
      </c>
      <c r="Q13" s="3">
        <f t="shared" si="6"/>
        <v>0</v>
      </c>
      <c r="R13" s="3">
        <f t="shared" si="6"/>
        <v>5403552.8799999999</v>
      </c>
    </row>
    <row r="14" spans="1:21">
      <c r="A14" s="1" t="s">
        <v>11</v>
      </c>
      <c r="B14" s="2" t="s">
        <v>8</v>
      </c>
      <c r="C14" s="2" t="s">
        <v>10</v>
      </c>
      <c r="D14" s="2" t="s">
        <v>12</v>
      </c>
      <c r="E14" s="2" t="s">
        <v>0</v>
      </c>
      <c r="F14" s="3">
        <f t="shared" si="5"/>
        <v>4605517.04</v>
      </c>
      <c r="G14" s="3">
        <f t="shared" si="5"/>
        <v>0</v>
      </c>
      <c r="H14" s="3">
        <f t="shared" si="5"/>
        <v>4605517.04</v>
      </c>
      <c r="I14" s="3">
        <f t="shared" si="5"/>
        <v>0</v>
      </c>
      <c r="J14" s="3">
        <f t="shared" si="5"/>
        <v>4605517.04</v>
      </c>
      <c r="K14" s="3">
        <f t="shared" si="6"/>
        <v>5246672.7699999996</v>
      </c>
      <c r="L14" s="3">
        <f t="shared" si="6"/>
        <v>0</v>
      </c>
      <c r="M14" s="3">
        <f t="shared" si="6"/>
        <v>5246672.7699999996</v>
      </c>
      <c r="N14" s="3">
        <f t="shared" si="6"/>
        <v>0</v>
      </c>
      <c r="O14" s="3">
        <f t="shared" si="6"/>
        <v>5246672.7699999996</v>
      </c>
      <c r="P14" s="3">
        <f t="shared" si="6"/>
        <v>5403552.8799999999</v>
      </c>
      <c r="Q14" s="3">
        <f t="shared" si="6"/>
        <v>0</v>
      </c>
      <c r="R14" s="3">
        <f t="shared" si="6"/>
        <v>5403552.8799999999</v>
      </c>
    </row>
    <row r="15" spans="1:21" ht="25.5">
      <c r="A15" s="1" t="s">
        <v>13</v>
      </c>
      <c r="B15" s="2" t="s">
        <v>8</v>
      </c>
      <c r="C15" s="2" t="s">
        <v>10</v>
      </c>
      <c r="D15" s="2" t="s">
        <v>14</v>
      </c>
      <c r="E15" s="2" t="s">
        <v>0</v>
      </c>
      <c r="F15" s="3">
        <f t="shared" ref="F15:R15" si="7">F16+F19</f>
        <v>4605517.04</v>
      </c>
      <c r="G15" s="3">
        <f t="shared" ref="G15:H15" si="8">G16+G19</f>
        <v>0</v>
      </c>
      <c r="H15" s="3">
        <f t="shared" si="8"/>
        <v>4605517.04</v>
      </c>
      <c r="I15" s="3">
        <f t="shared" ref="I15:J15" si="9">I16+I19</f>
        <v>0</v>
      </c>
      <c r="J15" s="3">
        <f t="shared" si="9"/>
        <v>4605517.04</v>
      </c>
      <c r="K15" s="3">
        <f t="shared" si="7"/>
        <v>5246672.7699999996</v>
      </c>
      <c r="L15" s="3">
        <f t="shared" ref="L15:M15" si="10">L16+L19</f>
        <v>0</v>
      </c>
      <c r="M15" s="3">
        <f t="shared" si="10"/>
        <v>5246672.7699999996</v>
      </c>
      <c r="N15" s="3">
        <f t="shared" ref="N15:O15" si="11">N16+N19</f>
        <v>0</v>
      </c>
      <c r="O15" s="3">
        <f t="shared" si="11"/>
        <v>5246672.7699999996</v>
      </c>
      <c r="P15" s="3">
        <f t="shared" si="7"/>
        <v>5403552.8799999999</v>
      </c>
      <c r="Q15" s="3">
        <f t="shared" si="7"/>
        <v>0</v>
      </c>
      <c r="R15" s="3">
        <f t="shared" si="7"/>
        <v>5403552.8799999999</v>
      </c>
    </row>
    <row r="16" spans="1:21" ht="13.5">
      <c r="A16" s="4" t="s">
        <v>15</v>
      </c>
      <c r="B16" s="5" t="s">
        <v>8</v>
      </c>
      <c r="C16" s="5" t="s">
        <v>10</v>
      </c>
      <c r="D16" s="5" t="s">
        <v>16</v>
      </c>
      <c r="E16" s="5" t="s">
        <v>0</v>
      </c>
      <c r="F16" s="6">
        <f t="shared" ref="F16:R16" si="12">F17+F18</f>
        <v>4417770.04</v>
      </c>
      <c r="G16" s="6">
        <f t="shared" ref="G16:H16" si="13">G17+G18</f>
        <v>0</v>
      </c>
      <c r="H16" s="6">
        <f t="shared" si="13"/>
        <v>4417770.04</v>
      </c>
      <c r="I16" s="6">
        <f t="shared" ref="I16:J16" si="14">I17+I18</f>
        <v>0</v>
      </c>
      <c r="J16" s="6">
        <f t="shared" si="14"/>
        <v>4417770.04</v>
      </c>
      <c r="K16" s="6">
        <f t="shared" si="12"/>
        <v>4618908.7699999996</v>
      </c>
      <c r="L16" s="6">
        <f t="shared" ref="L16:M16" si="15">L17+L18</f>
        <v>0</v>
      </c>
      <c r="M16" s="6">
        <f t="shared" si="15"/>
        <v>4618908.7699999996</v>
      </c>
      <c r="N16" s="6">
        <f t="shared" ref="N16:O16" si="16">N17+N18</f>
        <v>0</v>
      </c>
      <c r="O16" s="6">
        <f t="shared" si="16"/>
        <v>4618908.7699999996</v>
      </c>
      <c r="P16" s="6">
        <f t="shared" si="12"/>
        <v>4756939.88</v>
      </c>
      <c r="Q16" s="6">
        <f t="shared" si="12"/>
        <v>0</v>
      </c>
      <c r="R16" s="6">
        <f t="shared" si="12"/>
        <v>4756939.88</v>
      </c>
    </row>
    <row r="17" spans="1:18">
      <c r="A17" s="7" t="s">
        <v>17</v>
      </c>
      <c r="B17" s="8" t="s">
        <v>8</v>
      </c>
      <c r="C17" s="8" t="s">
        <v>10</v>
      </c>
      <c r="D17" s="8" t="s">
        <v>16</v>
      </c>
      <c r="E17" s="8" t="s">
        <v>18</v>
      </c>
      <c r="F17" s="9">
        <v>4256969</v>
      </c>
      <c r="G17" s="9">
        <v>0</v>
      </c>
      <c r="H17" s="9">
        <f>F17+G17</f>
        <v>4256969</v>
      </c>
      <c r="I17" s="9">
        <v>0</v>
      </c>
      <c r="J17" s="9">
        <f>H17+I17</f>
        <v>4256969</v>
      </c>
      <c r="K17" s="9">
        <v>4490866</v>
      </c>
      <c r="L17" s="9">
        <v>0</v>
      </c>
      <c r="M17" s="9">
        <f>K17+L17</f>
        <v>4490866</v>
      </c>
      <c r="N17" s="9">
        <v>0</v>
      </c>
      <c r="O17" s="9">
        <f>M17+N17</f>
        <v>4490866</v>
      </c>
      <c r="P17" s="9">
        <v>4625596</v>
      </c>
      <c r="Q17" s="9">
        <v>0</v>
      </c>
      <c r="R17" s="9">
        <f>P17+Q17</f>
        <v>4625596</v>
      </c>
    </row>
    <row r="18" spans="1:18">
      <c r="A18" s="7" t="s">
        <v>19</v>
      </c>
      <c r="B18" s="8" t="s">
        <v>8</v>
      </c>
      <c r="C18" s="8" t="s">
        <v>10</v>
      </c>
      <c r="D18" s="8" t="s">
        <v>16</v>
      </c>
      <c r="E18" s="8" t="s">
        <v>20</v>
      </c>
      <c r="F18" s="9">
        <v>160801.04</v>
      </c>
      <c r="G18" s="9">
        <v>0</v>
      </c>
      <c r="H18" s="9">
        <f>F18+G18</f>
        <v>160801.04</v>
      </c>
      <c r="I18" s="9">
        <v>0</v>
      </c>
      <c r="J18" s="9">
        <f>H18+I18</f>
        <v>160801.04</v>
      </c>
      <c r="K18" s="9">
        <v>128042.77</v>
      </c>
      <c r="L18" s="9">
        <v>0</v>
      </c>
      <c r="M18" s="9">
        <f>K18+L18</f>
        <v>128042.77</v>
      </c>
      <c r="N18" s="9">
        <v>0</v>
      </c>
      <c r="O18" s="9">
        <f>M18+N18</f>
        <v>128042.77</v>
      </c>
      <c r="P18" s="9">
        <v>131343.88</v>
      </c>
      <c r="Q18" s="9">
        <v>0</v>
      </c>
      <c r="R18" s="9">
        <f>P18+Q18</f>
        <v>131343.88</v>
      </c>
    </row>
    <row r="19" spans="1:18" ht="13.5">
      <c r="A19" s="4" t="s">
        <v>21</v>
      </c>
      <c r="B19" s="5" t="s">
        <v>8</v>
      </c>
      <c r="C19" s="5" t="s">
        <v>10</v>
      </c>
      <c r="D19" s="5" t="s">
        <v>22</v>
      </c>
      <c r="E19" s="5" t="s">
        <v>0</v>
      </c>
      <c r="F19" s="6">
        <f t="shared" ref="F19:R19" si="17">F20+F21</f>
        <v>187747</v>
      </c>
      <c r="G19" s="6">
        <f t="shared" ref="G19:H19" si="18">G20+G21</f>
        <v>0</v>
      </c>
      <c r="H19" s="6">
        <f t="shared" si="18"/>
        <v>187747</v>
      </c>
      <c r="I19" s="6">
        <f t="shared" ref="I19:J19" si="19">I20+I21</f>
        <v>0</v>
      </c>
      <c r="J19" s="6">
        <f t="shared" si="19"/>
        <v>187747</v>
      </c>
      <c r="K19" s="6">
        <f t="shared" si="17"/>
        <v>627764</v>
      </c>
      <c r="L19" s="6">
        <f t="shared" ref="L19:M19" si="20">L20+L21</f>
        <v>0</v>
      </c>
      <c r="M19" s="6">
        <f t="shared" si="20"/>
        <v>627764</v>
      </c>
      <c r="N19" s="6">
        <f t="shared" ref="N19:O19" si="21">N20+N21</f>
        <v>0</v>
      </c>
      <c r="O19" s="6">
        <f t="shared" si="21"/>
        <v>627764</v>
      </c>
      <c r="P19" s="6">
        <f t="shared" si="17"/>
        <v>646613</v>
      </c>
      <c r="Q19" s="6">
        <f t="shared" si="17"/>
        <v>0</v>
      </c>
      <c r="R19" s="6">
        <f t="shared" si="17"/>
        <v>646613</v>
      </c>
    </row>
    <row r="20" spans="1:18">
      <c r="A20" s="7" t="s">
        <v>17</v>
      </c>
      <c r="B20" s="8" t="s">
        <v>8</v>
      </c>
      <c r="C20" s="8" t="s">
        <v>10</v>
      </c>
      <c r="D20" s="8" t="s">
        <v>22</v>
      </c>
      <c r="E20" s="8" t="s">
        <v>18</v>
      </c>
      <c r="F20" s="9">
        <v>101551</v>
      </c>
      <c r="G20" s="9">
        <v>0</v>
      </c>
      <c r="H20" s="9">
        <f>F20+G20</f>
        <v>101551</v>
      </c>
      <c r="I20" s="9">
        <v>0</v>
      </c>
      <c r="J20" s="9">
        <f>H20+I20</f>
        <v>101551</v>
      </c>
      <c r="K20" s="9">
        <v>538982</v>
      </c>
      <c r="L20" s="9">
        <v>0</v>
      </c>
      <c r="M20" s="9">
        <f>K20+L20</f>
        <v>538982</v>
      </c>
      <c r="N20" s="9">
        <v>0</v>
      </c>
      <c r="O20" s="9">
        <f>M20+N20</f>
        <v>538982</v>
      </c>
      <c r="P20" s="9">
        <v>555168</v>
      </c>
      <c r="Q20" s="9">
        <v>0</v>
      </c>
      <c r="R20" s="9">
        <f>P20+Q20</f>
        <v>555168</v>
      </c>
    </row>
    <row r="21" spans="1:18">
      <c r="A21" s="7" t="s">
        <v>19</v>
      </c>
      <c r="B21" s="8" t="s">
        <v>8</v>
      </c>
      <c r="C21" s="8" t="s">
        <v>10</v>
      </c>
      <c r="D21" s="8" t="s">
        <v>22</v>
      </c>
      <c r="E21" s="8" t="s">
        <v>20</v>
      </c>
      <c r="F21" s="9">
        <v>86196</v>
      </c>
      <c r="G21" s="9">
        <v>0</v>
      </c>
      <c r="H21" s="9">
        <f>F21+G21</f>
        <v>86196</v>
      </c>
      <c r="I21" s="9">
        <v>0</v>
      </c>
      <c r="J21" s="9">
        <f>H21+I21</f>
        <v>86196</v>
      </c>
      <c r="K21" s="9">
        <v>88782</v>
      </c>
      <c r="L21" s="9">
        <v>0</v>
      </c>
      <c r="M21" s="9">
        <f>K21+L21</f>
        <v>88782</v>
      </c>
      <c r="N21" s="9">
        <v>0</v>
      </c>
      <c r="O21" s="9">
        <f>M21+N21</f>
        <v>88782</v>
      </c>
      <c r="P21" s="9">
        <v>91445</v>
      </c>
      <c r="Q21" s="9">
        <v>0</v>
      </c>
      <c r="R21" s="9">
        <f>P21+Q21</f>
        <v>91445</v>
      </c>
    </row>
    <row r="22" spans="1:18" s="13" customFormat="1" ht="38.25">
      <c r="A22" s="10" t="s">
        <v>27</v>
      </c>
      <c r="B22" s="11" t="s">
        <v>8</v>
      </c>
      <c r="C22" s="11" t="s">
        <v>28</v>
      </c>
      <c r="D22" s="11" t="s">
        <v>0</v>
      </c>
      <c r="E22" s="11" t="s">
        <v>0</v>
      </c>
      <c r="F22" s="12">
        <f t="shared" ref="F22:R22" si="22">F23+F28</f>
        <v>151646567.13999999</v>
      </c>
      <c r="G22" s="12">
        <f t="shared" ref="G22:H22" si="23">G23+G28</f>
        <v>800857.9</v>
      </c>
      <c r="H22" s="12">
        <f t="shared" si="23"/>
        <v>152447425.03999999</v>
      </c>
      <c r="I22" s="12">
        <f t="shared" ref="I22:J22" si="24">I23+I28</f>
        <v>0</v>
      </c>
      <c r="J22" s="12">
        <f t="shared" si="24"/>
        <v>152447425.03999999</v>
      </c>
      <c r="K22" s="12">
        <f t="shared" si="22"/>
        <v>155982954.53999999</v>
      </c>
      <c r="L22" s="12">
        <f t="shared" ref="L22:M22" si="25">L23+L28</f>
        <v>0</v>
      </c>
      <c r="M22" s="12">
        <f t="shared" si="25"/>
        <v>155982954.53999999</v>
      </c>
      <c r="N22" s="12">
        <f t="shared" ref="N22:O22" si="26">N23+N28</f>
        <v>0</v>
      </c>
      <c r="O22" s="12">
        <f t="shared" si="26"/>
        <v>155982954.53999999</v>
      </c>
      <c r="P22" s="12">
        <f t="shared" si="22"/>
        <v>158913053.25999999</v>
      </c>
      <c r="Q22" s="12">
        <f t="shared" si="22"/>
        <v>0</v>
      </c>
      <c r="R22" s="12">
        <f t="shared" si="22"/>
        <v>158913053.25999999</v>
      </c>
    </row>
    <row r="23" spans="1:18" s="13" customFormat="1">
      <c r="A23" s="10" t="s">
        <v>29</v>
      </c>
      <c r="B23" s="11" t="s">
        <v>8</v>
      </c>
      <c r="C23" s="11" t="s">
        <v>28</v>
      </c>
      <c r="D23" s="11" t="s">
        <v>30</v>
      </c>
      <c r="E23" s="11" t="s">
        <v>0</v>
      </c>
      <c r="F23" s="12">
        <f t="shared" ref="F23:J24" si="27">F24</f>
        <v>294937</v>
      </c>
      <c r="G23" s="12">
        <f t="shared" si="27"/>
        <v>0</v>
      </c>
      <c r="H23" s="12">
        <f t="shared" si="27"/>
        <v>294937</v>
      </c>
      <c r="I23" s="12">
        <f t="shared" si="27"/>
        <v>0</v>
      </c>
      <c r="J23" s="12">
        <f t="shared" si="27"/>
        <v>294937</v>
      </c>
      <c r="K23" s="12">
        <f t="shared" ref="K23:R24" si="28">K24</f>
        <v>925373.16</v>
      </c>
      <c r="L23" s="12">
        <f t="shared" si="28"/>
        <v>0</v>
      </c>
      <c r="M23" s="12">
        <f t="shared" si="28"/>
        <v>925373.16</v>
      </c>
      <c r="N23" s="12">
        <f t="shared" si="28"/>
        <v>0</v>
      </c>
      <c r="O23" s="12">
        <f t="shared" si="28"/>
        <v>925373.16</v>
      </c>
      <c r="P23" s="12">
        <f t="shared" si="28"/>
        <v>925373.16</v>
      </c>
      <c r="Q23" s="12">
        <f t="shared" si="28"/>
        <v>0</v>
      </c>
      <c r="R23" s="12">
        <f t="shared" si="28"/>
        <v>925373.16</v>
      </c>
    </row>
    <row r="24" spans="1:18" s="13" customFormat="1">
      <c r="A24" s="10" t="s">
        <v>31</v>
      </c>
      <c r="B24" s="11" t="s">
        <v>8</v>
      </c>
      <c r="C24" s="11" t="s">
        <v>28</v>
      </c>
      <c r="D24" s="11" t="s">
        <v>32</v>
      </c>
      <c r="E24" s="11" t="s">
        <v>0</v>
      </c>
      <c r="F24" s="12">
        <f t="shared" si="27"/>
        <v>294937</v>
      </c>
      <c r="G24" s="12">
        <f t="shared" si="27"/>
        <v>0</v>
      </c>
      <c r="H24" s="12">
        <f t="shared" si="27"/>
        <v>294937</v>
      </c>
      <c r="I24" s="12">
        <f t="shared" si="27"/>
        <v>0</v>
      </c>
      <c r="J24" s="12">
        <f t="shared" si="27"/>
        <v>294937</v>
      </c>
      <c r="K24" s="12">
        <f t="shared" si="28"/>
        <v>925373.16</v>
      </c>
      <c r="L24" s="12">
        <f t="shared" si="28"/>
        <v>0</v>
      </c>
      <c r="M24" s="12">
        <f t="shared" si="28"/>
        <v>925373.16</v>
      </c>
      <c r="N24" s="12">
        <f t="shared" si="28"/>
        <v>0</v>
      </c>
      <c r="O24" s="12">
        <f t="shared" si="28"/>
        <v>925373.16</v>
      </c>
      <c r="P24" s="12">
        <f t="shared" si="28"/>
        <v>925373.16</v>
      </c>
      <c r="Q24" s="12">
        <f t="shared" si="28"/>
        <v>0</v>
      </c>
      <c r="R24" s="12">
        <f t="shared" si="28"/>
        <v>925373.16</v>
      </c>
    </row>
    <row r="25" spans="1:18" s="13" customFormat="1" ht="13.5">
      <c r="A25" s="14" t="s">
        <v>33</v>
      </c>
      <c r="B25" s="15" t="s">
        <v>8</v>
      </c>
      <c r="C25" s="15" t="s">
        <v>28</v>
      </c>
      <c r="D25" s="15" t="s">
        <v>34</v>
      </c>
      <c r="E25" s="15" t="s">
        <v>0</v>
      </c>
      <c r="F25" s="16">
        <f t="shared" ref="F25:R25" si="29">F26+F27</f>
        <v>294937</v>
      </c>
      <c r="G25" s="16">
        <f t="shared" ref="G25:H25" si="30">G26+G27</f>
        <v>0</v>
      </c>
      <c r="H25" s="16">
        <f t="shared" si="30"/>
        <v>294937</v>
      </c>
      <c r="I25" s="16">
        <f t="shared" ref="I25:J25" si="31">I26+I27</f>
        <v>0</v>
      </c>
      <c r="J25" s="16">
        <f t="shared" si="31"/>
        <v>294937</v>
      </c>
      <c r="K25" s="16">
        <f t="shared" si="29"/>
        <v>925373.16</v>
      </c>
      <c r="L25" s="16">
        <f t="shared" ref="L25:M25" si="32">L26+L27</f>
        <v>0</v>
      </c>
      <c r="M25" s="16">
        <f t="shared" si="32"/>
        <v>925373.16</v>
      </c>
      <c r="N25" s="16">
        <f t="shared" ref="N25:O25" si="33">N26+N27</f>
        <v>0</v>
      </c>
      <c r="O25" s="16">
        <f t="shared" si="33"/>
        <v>925373.16</v>
      </c>
      <c r="P25" s="16">
        <f t="shared" si="29"/>
        <v>925373.16</v>
      </c>
      <c r="Q25" s="16">
        <f t="shared" si="29"/>
        <v>0</v>
      </c>
      <c r="R25" s="16">
        <f t="shared" si="29"/>
        <v>925373.16</v>
      </c>
    </row>
    <row r="26" spans="1:18" s="13" customFormat="1">
      <c r="A26" s="17" t="s">
        <v>17</v>
      </c>
      <c r="B26" s="18" t="s">
        <v>8</v>
      </c>
      <c r="C26" s="18" t="s">
        <v>28</v>
      </c>
      <c r="D26" s="18" t="s">
        <v>34</v>
      </c>
      <c r="E26" s="18" t="s">
        <v>18</v>
      </c>
      <c r="F26" s="9">
        <v>0</v>
      </c>
      <c r="G26" s="9">
        <v>0</v>
      </c>
      <c r="H26" s="9">
        <f>F26+G26</f>
        <v>0</v>
      </c>
      <c r="I26" s="9">
        <v>0</v>
      </c>
      <c r="J26" s="9">
        <f>H26+I26</f>
        <v>0</v>
      </c>
      <c r="K26" s="9">
        <v>642475.16</v>
      </c>
      <c r="L26" s="9">
        <v>0</v>
      </c>
      <c r="M26" s="9">
        <f>K26+L26</f>
        <v>642475.16</v>
      </c>
      <c r="N26" s="9">
        <v>0</v>
      </c>
      <c r="O26" s="9">
        <f>M26+N26</f>
        <v>642475.16</v>
      </c>
      <c r="P26" s="9">
        <v>643231.16</v>
      </c>
      <c r="Q26" s="9">
        <v>0</v>
      </c>
      <c r="R26" s="9">
        <f>P26+Q26</f>
        <v>643231.16</v>
      </c>
    </row>
    <row r="27" spans="1:18" s="13" customFormat="1">
      <c r="A27" s="17" t="s">
        <v>19</v>
      </c>
      <c r="B27" s="18" t="s">
        <v>8</v>
      </c>
      <c r="C27" s="18" t="s">
        <v>28</v>
      </c>
      <c r="D27" s="18" t="s">
        <v>34</v>
      </c>
      <c r="E27" s="18" t="s">
        <v>20</v>
      </c>
      <c r="F27" s="9">
        <v>294937</v>
      </c>
      <c r="G27" s="9">
        <v>0</v>
      </c>
      <c r="H27" s="9">
        <f>F27+G27</f>
        <v>294937</v>
      </c>
      <c r="I27" s="9">
        <v>0</v>
      </c>
      <c r="J27" s="9">
        <f>H27+I27</f>
        <v>294937</v>
      </c>
      <c r="K27" s="9">
        <v>282898</v>
      </c>
      <c r="L27" s="9">
        <v>0</v>
      </c>
      <c r="M27" s="9">
        <f>K27+L27</f>
        <v>282898</v>
      </c>
      <c r="N27" s="9">
        <v>0</v>
      </c>
      <c r="O27" s="9">
        <f>M27+N27</f>
        <v>282898</v>
      </c>
      <c r="P27" s="9">
        <v>282142</v>
      </c>
      <c r="Q27" s="9">
        <v>0</v>
      </c>
      <c r="R27" s="9">
        <f>P27+Q27</f>
        <v>282142</v>
      </c>
    </row>
    <row r="28" spans="1:18" s="13" customFormat="1">
      <c r="A28" s="10" t="s">
        <v>11</v>
      </c>
      <c r="B28" s="11" t="s">
        <v>8</v>
      </c>
      <c r="C28" s="11" t="s">
        <v>28</v>
      </c>
      <c r="D28" s="11" t="s">
        <v>12</v>
      </c>
      <c r="E28" s="11" t="s">
        <v>0</v>
      </c>
      <c r="F28" s="12">
        <f t="shared" ref="F28:J29" si="34">F29</f>
        <v>151351630.13999999</v>
      </c>
      <c r="G28" s="12">
        <f t="shared" si="34"/>
        <v>800857.9</v>
      </c>
      <c r="H28" s="12">
        <f t="shared" si="34"/>
        <v>152152488.03999999</v>
      </c>
      <c r="I28" s="12">
        <f t="shared" si="34"/>
        <v>0</v>
      </c>
      <c r="J28" s="12">
        <f t="shared" si="34"/>
        <v>152152488.03999999</v>
      </c>
      <c r="K28" s="12">
        <f t="shared" ref="K28:R29" si="35">K29</f>
        <v>155057581.38</v>
      </c>
      <c r="L28" s="12">
        <f t="shared" si="35"/>
        <v>0</v>
      </c>
      <c r="M28" s="12">
        <f t="shared" si="35"/>
        <v>155057581.38</v>
      </c>
      <c r="N28" s="12">
        <f t="shared" si="35"/>
        <v>0</v>
      </c>
      <c r="O28" s="12">
        <f t="shared" si="35"/>
        <v>155057581.38</v>
      </c>
      <c r="P28" s="12">
        <f t="shared" si="35"/>
        <v>157987680.09999999</v>
      </c>
      <c r="Q28" s="12">
        <f t="shared" si="35"/>
        <v>0</v>
      </c>
      <c r="R28" s="12">
        <f t="shared" si="35"/>
        <v>157987680.09999999</v>
      </c>
    </row>
    <row r="29" spans="1:18" s="13" customFormat="1" ht="25.5">
      <c r="A29" s="10" t="s">
        <v>13</v>
      </c>
      <c r="B29" s="11" t="s">
        <v>8</v>
      </c>
      <c r="C29" s="11" t="s">
        <v>28</v>
      </c>
      <c r="D29" s="11" t="s">
        <v>14</v>
      </c>
      <c r="E29" s="11" t="s">
        <v>0</v>
      </c>
      <c r="F29" s="12">
        <f t="shared" si="34"/>
        <v>151351630.13999999</v>
      </c>
      <c r="G29" s="12">
        <f t="shared" si="34"/>
        <v>800857.9</v>
      </c>
      <c r="H29" s="12">
        <f t="shared" si="34"/>
        <v>152152488.03999999</v>
      </c>
      <c r="I29" s="12">
        <f t="shared" si="34"/>
        <v>0</v>
      </c>
      <c r="J29" s="12">
        <f t="shared" si="34"/>
        <v>152152488.03999999</v>
      </c>
      <c r="K29" s="12">
        <f t="shared" si="35"/>
        <v>155057581.38</v>
      </c>
      <c r="L29" s="12">
        <f t="shared" si="35"/>
        <v>0</v>
      </c>
      <c r="M29" s="12">
        <f t="shared" si="35"/>
        <v>155057581.38</v>
      </c>
      <c r="N29" s="12">
        <f t="shared" si="35"/>
        <v>0</v>
      </c>
      <c r="O29" s="12">
        <f t="shared" si="35"/>
        <v>155057581.38</v>
      </c>
      <c r="P29" s="12">
        <f t="shared" si="35"/>
        <v>157987680.09999999</v>
      </c>
      <c r="Q29" s="12">
        <f t="shared" si="35"/>
        <v>0</v>
      </c>
      <c r="R29" s="12">
        <f t="shared" si="35"/>
        <v>157987680.09999999</v>
      </c>
    </row>
    <row r="30" spans="1:18" s="13" customFormat="1" ht="13.5">
      <c r="A30" s="14" t="s">
        <v>15</v>
      </c>
      <c r="B30" s="15" t="s">
        <v>8</v>
      </c>
      <c r="C30" s="15" t="s">
        <v>28</v>
      </c>
      <c r="D30" s="15" t="s">
        <v>16</v>
      </c>
      <c r="E30" s="15" t="s">
        <v>0</v>
      </c>
      <c r="F30" s="16">
        <f>F31+F32+F34+F35+F33</f>
        <v>151351630.13999999</v>
      </c>
      <c r="G30" s="16">
        <f t="shared" ref="G30:R30" si="36">G31+G32+G34+G35+G33</f>
        <v>800857.9</v>
      </c>
      <c r="H30" s="16">
        <f t="shared" si="36"/>
        <v>152152488.03999999</v>
      </c>
      <c r="I30" s="16">
        <f t="shared" ref="I30:J30" si="37">I31+I32+I34+I35+I33</f>
        <v>0</v>
      </c>
      <c r="J30" s="16">
        <f t="shared" si="37"/>
        <v>152152488.03999999</v>
      </c>
      <c r="K30" s="16">
        <f t="shared" si="36"/>
        <v>155057581.38</v>
      </c>
      <c r="L30" s="16">
        <f t="shared" si="36"/>
        <v>0</v>
      </c>
      <c r="M30" s="16">
        <f t="shared" si="36"/>
        <v>155057581.38</v>
      </c>
      <c r="N30" s="16">
        <f t="shared" ref="N30:O30" si="38">N31+N32+N34+N35+N33</f>
        <v>0</v>
      </c>
      <c r="O30" s="16">
        <f t="shared" si="38"/>
        <v>155057581.38</v>
      </c>
      <c r="P30" s="16">
        <f t="shared" si="36"/>
        <v>157987680.09999999</v>
      </c>
      <c r="Q30" s="16">
        <f t="shared" si="36"/>
        <v>0</v>
      </c>
      <c r="R30" s="16">
        <f t="shared" si="36"/>
        <v>157987680.09999999</v>
      </c>
    </row>
    <row r="31" spans="1:18" s="13" customFormat="1">
      <c r="A31" s="17" t="s">
        <v>17</v>
      </c>
      <c r="B31" s="18" t="s">
        <v>8</v>
      </c>
      <c r="C31" s="18" t="s">
        <v>28</v>
      </c>
      <c r="D31" s="18" t="s">
        <v>16</v>
      </c>
      <c r="E31" s="18" t="s">
        <v>18</v>
      </c>
      <c r="F31" s="9">
        <v>127653386.53</v>
      </c>
      <c r="G31" s="80">
        <v>-22969</v>
      </c>
      <c r="H31" s="9">
        <f>F31+G31</f>
        <v>127630417.53</v>
      </c>
      <c r="I31" s="89">
        <f>-4630.68-41249</f>
        <v>-45879.68</v>
      </c>
      <c r="J31" s="9">
        <f>H31+I31</f>
        <v>127584537.84999999</v>
      </c>
      <c r="K31" s="9">
        <v>132672551</v>
      </c>
      <c r="L31" s="9">
        <v>0</v>
      </c>
      <c r="M31" s="9">
        <f>K31+L31</f>
        <v>132672551</v>
      </c>
      <c r="N31" s="9">
        <v>0</v>
      </c>
      <c r="O31" s="9">
        <f>M31+N31</f>
        <v>132672551</v>
      </c>
      <c r="P31" s="9">
        <v>135467708.97999999</v>
      </c>
      <c r="Q31" s="9">
        <v>0</v>
      </c>
      <c r="R31" s="9">
        <f>P31+Q31</f>
        <v>135467708.97999999</v>
      </c>
    </row>
    <row r="32" spans="1:18" s="13" customFormat="1">
      <c r="A32" s="17" t="s">
        <v>19</v>
      </c>
      <c r="B32" s="18" t="s">
        <v>8</v>
      </c>
      <c r="C32" s="18" t="s">
        <v>28</v>
      </c>
      <c r="D32" s="18" t="s">
        <v>16</v>
      </c>
      <c r="E32" s="18" t="s">
        <v>20</v>
      </c>
      <c r="F32" s="73">
        <v>22808913.609999999</v>
      </c>
      <c r="G32" s="82">
        <f>19262.42+79962.59+572180.49+112252.4+17200</f>
        <v>800857.9</v>
      </c>
      <c r="H32" s="90">
        <f>F32+G32</f>
        <v>23609771.509999998</v>
      </c>
      <c r="I32" s="82">
        <v>0</v>
      </c>
      <c r="J32" s="79">
        <f>H32+I32</f>
        <v>23609771.509999998</v>
      </c>
      <c r="K32" s="9">
        <v>21343816.379999999</v>
      </c>
      <c r="L32" s="9">
        <v>0</v>
      </c>
      <c r="M32" s="9">
        <f t="shared" ref="M32:M35" si="39">K32+L32</f>
        <v>21343816.379999999</v>
      </c>
      <c r="N32" s="9">
        <v>0</v>
      </c>
      <c r="O32" s="9">
        <f t="shared" ref="O32:O33" si="40">M32+N32</f>
        <v>21343816.379999999</v>
      </c>
      <c r="P32" s="9">
        <v>21494501.120000001</v>
      </c>
      <c r="Q32" s="9">
        <v>0</v>
      </c>
      <c r="R32" s="9">
        <f t="shared" ref="R32:R33" si="41">P32+Q32</f>
        <v>21494501.120000001</v>
      </c>
    </row>
    <row r="33" spans="1:18" s="13" customFormat="1">
      <c r="A33" s="83" t="s">
        <v>69</v>
      </c>
      <c r="B33" s="18" t="s">
        <v>8</v>
      </c>
      <c r="C33" s="18" t="s">
        <v>28</v>
      </c>
      <c r="D33" s="18" t="s">
        <v>16</v>
      </c>
      <c r="E33" s="84">
        <v>300</v>
      </c>
      <c r="F33" s="82">
        <v>0</v>
      </c>
      <c r="G33" s="82">
        <v>22969</v>
      </c>
      <c r="H33" s="91">
        <f>F33+G33</f>
        <v>22969</v>
      </c>
      <c r="I33" s="82">
        <v>45879.68</v>
      </c>
      <c r="J33" s="79">
        <f>H33+I33</f>
        <v>68848.679999999993</v>
      </c>
      <c r="K33" s="9"/>
      <c r="L33" s="9"/>
      <c r="M33" s="9">
        <f t="shared" ref="M33" si="42">K33+L33</f>
        <v>0</v>
      </c>
      <c r="N33" s="9">
        <v>0</v>
      </c>
      <c r="O33" s="9">
        <f t="shared" si="40"/>
        <v>0</v>
      </c>
      <c r="P33" s="9">
        <v>0</v>
      </c>
      <c r="Q33" s="9">
        <v>0</v>
      </c>
      <c r="R33" s="9">
        <f t="shared" si="41"/>
        <v>0</v>
      </c>
    </row>
    <row r="34" spans="1:18" s="13" customFormat="1" outlineLevel="1">
      <c r="A34" s="17" t="s">
        <v>35</v>
      </c>
      <c r="B34" s="18" t="s">
        <v>8</v>
      </c>
      <c r="C34" s="18" t="s">
        <v>28</v>
      </c>
      <c r="D34" s="18" t="s">
        <v>16</v>
      </c>
      <c r="E34" s="18" t="s">
        <v>36</v>
      </c>
      <c r="F34" s="81">
        <v>0</v>
      </c>
      <c r="G34" s="81">
        <v>0</v>
      </c>
      <c r="H34" s="81">
        <f t="shared" ref="H34:H35" si="43">F34+G34</f>
        <v>0</v>
      </c>
      <c r="I34" s="81">
        <v>0</v>
      </c>
      <c r="J34" s="9">
        <f t="shared" ref="J34:J35" si="44">H34+I34</f>
        <v>0</v>
      </c>
      <c r="K34" s="9">
        <v>0</v>
      </c>
      <c r="L34" s="9">
        <v>0</v>
      </c>
      <c r="M34" s="9">
        <f t="shared" si="39"/>
        <v>0</v>
      </c>
      <c r="N34" s="9">
        <v>0</v>
      </c>
      <c r="O34" s="9">
        <f t="shared" ref="O34:O35" si="45">M34+N34</f>
        <v>0</v>
      </c>
      <c r="P34" s="9">
        <v>0</v>
      </c>
      <c r="Q34" s="9">
        <v>0</v>
      </c>
      <c r="R34" s="9">
        <f t="shared" ref="R34:R35" si="46">P34+Q34</f>
        <v>0</v>
      </c>
    </row>
    <row r="35" spans="1:18" s="13" customFormat="1">
      <c r="A35" s="17" t="s">
        <v>37</v>
      </c>
      <c r="B35" s="18" t="s">
        <v>8</v>
      </c>
      <c r="C35" s="18" t="s">
        <v>28</v>
      </c>
      <c r="D35" s="18" t="s">
        <v>16</v>
      </c>
      <c r="E35" s="18" t="s">
        <v>38</v>
      </c>
      <c r="F35" s="9">
        <v>889330</v>
      </c>
      <c r="G35" s="9">
        <v>0</v>
      </c>
      <c r="H35" s="9">
        <f t="shared" si="43"/>
        <v>889330</v>
      </c>
      <c r="I35" s="9">
        <v>0</v>
      </c>
      <c r="J35" s="9">
        <f t="shared" si="44"/>
        <v>889330</v>
      </c>
      <c r="K35" s="9">
        <v>1041214</v>
      </c>
      <c r="L35" s="9">
        <v>0</v>
      </c>
      <c r="M35" s="9">
        <f t="shared" si="39"/>
        <v>1041214</v>
      </c>
      <c r="N35" s="9">
        <v>0</v>
      </c>
      <c r="O35" s="9">
        <f t="shared" si="45"/>
        <v>1041214</v>
      </c>
      <c r="P35" s="9">
        <v>1025470</v>
      </c>
      <c r="Q35" s="9">
        <v>0</v>
      </c>
      <c r="R35" s="9">
        <f t="shared" si="46"/>
        <v>1025470</v>
      </c>
    </row>
    <row r="36" spans="1:18" s="13" customFormat="1" ht="25.5">
      <c r="A36" s="19" t="s">
        <v>149</v>
      </c>
      <c r="B36" s="20" t="s">
        <v>8</v>
      </c>
      <c r="C36" s="20" t="s">
        <v>150</v>
      </c>
      <c r="D36" s="20" t="s">
        <v>0</v>
      </c>
      <c r="E36" s="20" t="s">
        <v>0</v>
      </c>
      <c r="F36" s="21">
        <f t="shared" ref="F36:R38" si="47">F37</f>
        <v>4939575.9499999993</v>
      </c>
      <c r="G36" s="21">
        <f t="shared" si="47"/>
        <v>0</v>
      </c>
      <c r="H36" s="21">
        <f t="shared" si="47"/>
        <v>4939575.9499999993</v>
      </c>
      <c r="I36" s="21">
        <f t="shared" si="47"/>
        <v>193453.29</v>
      </c>
      <c r="J36" s="21">
        <f t="shared" si="47"/>
        <v>5133029.2399999993</v>
      </c>
      <c r="K36" s="21">
        <f t="shared" si="47"/>
        <v>5179907.09</v>
      </c>
      <c r="L36" s="21">
        <f t="shared" si="47"/>
        <v>0</v>
      </c>
      <c r="M36" s="21">
        <f t="shared" si="47"/>
        <v>5179907.09</v>
      </c>
      <c r="N36" s="21">
        <f t="shared" si="47"/>
        <v>0</v>
      </c>
      <c r="O36" s="21">
        <f t="shared" si="47"/>
        <v>5179907.09</v>
      </c>
      <c r="P36" s="21">
        <f t="shared" si="47"/>
        <v>5281664</v>
      </c>
      <c r="Q36" s="21">
        <f t="shared" si="47"/>
        <v>0</v>
      </c>
      <c r="R36" s="21">
        <f t="shared" si="47"/>
        <v>5281664</v>
      </c>
    </row>
    <row r="37" spans="1:18" s="13" customFormat="1">
      <c r="A37" s="19" t="s">
        <v>11</v>
      </c>
      <c r="B37" s="20" t="s">
        <v>8</v>
      </c>
      <c r="C37" s="20" t="s">
        <v>150</v>
      </c>
      <c r="D37" s="20" t="s">
        <v>12</v>
      </c>
      <c r="E37" s="20" t="s">
        <v>0</v>
      </c>
      <c r="F37" s="21">
        <f t="shared" si="47"/>
        <v>4939575.9499999993</v>
      </c>
      <c r="G37" s="21">
        <f t="shared" si="47"/>
        <v>0</v>
      </c>
      <c r="H37" s="21">
        <f t="shared" si="47"/>
        <v>4939575.9499999993</v>
      </c>
      <c r="I37" s="21">
        <f t="shared" si="47"/>
        <v>193453.29</v>
      </c>
      <c r="J37" s="21">
        <f t="shared" si="47"/>
        <v>5133029.2399999993</v>
      </c>
      <c r="K37" s="21">
        <f t="shared" si="47"/>
        <v>5179907.09</v>
      </c>
      <c r="L37" s="21">
        <f t="shared" si="47"/>
        <v>0</v>
      </c>
      <c r="M37" s="21">
        <f t="shared" si="47"/>
        <v>5179907.09</v>
      </c>
      <c r="N37" s="21">
        <f t="shared" si="47"/>
        <v>0</v>
      </c>
      <c r="O37" s="21">
        <f t="shared" si="47"/>
        <v>5179907.09</v>
      </c>
      <c r="P37" s="21">
        <f t="shared" si="47"/>
        <v>5281664</v>
      </c>
      <c r="Q37" s="21">
        <f t="shared" si="47"/>
        <v>0</v>
      </c>
      <c r="R37" s="21">
        <f t="shared" si="47"/>
        <v>5281664</v>
      </c>
    </row>
    <row r="38" spans="1:18" s="13" customFormat="1" ht="25.5">
      <c r="A38" s="19" t="s">
        <v>13</v>
      </c>
      <c r="B38" s="20" t="s">
        <v>8</v>
      </c>
      <c r="C38" s="20" t="s">
        <v>150</v>
      </c>
      <c r="D38" s="20" t="s">
        <v>14</v>
      </c>
      <c r="E38" s="20" t="s">
        <v>0</v>
      </c>
      <c r="F38" s="21">
        <f t="shared" si="47"/>
        <v>4939575.9499999993</v>
      </c>
      <c r="G38" s="21">
        <f t="shared" si="47"/>
        <v>0</v>
      </c>
      <c r="H38" s="21">
        <f t="shared" si="47"/>
        <v>4939575.9499999993</v>
      </c>
      <c r="I38" s="21">
        <f t="shared" si="47"/>
        <v>193453.29</v>
      </c>
      <c r="J38" s="21">
        <f t="shared" si="47"/>
        <v>5133029.2399999993</v>
      </c>
      <c r="K38" s="21">
        <f t="shared" si="47"/>
        <v>5179907.09</v>
      </c>
      <c r="L38" s="21">
        <f t="shared" si="47"/>
        <v>0</v>
      </c>
      <c r="M38" s="21">
        <f t="shared" si="47"/>
        <v>5179907.09</v>
      </c>
      <c r="N38" s="21">
        <f t="shared" si="47"/>
        <v>0</v>
      </c>
      <c r="O38" s="21">
        <f t="shared" si="47"/>
        <v>5179907.09</v>
      </c>
      <c r="P38" s="21">
        <f t="shared" si="47"/>
        <v>5281664</v>
      </c>
      <c r="Q38" s="21">
        <f t="shared" si="47"/>
        <v>0</v>
      </c>
      <c r="R38" s="21">
        <f t="shared" si="47"/>
        <v>5281664</v>
      </c>
    </row>
    <row r="39" spans="1:18" s="13" customFormat="1" ht="27">
      <c r="A39" s="22" t="s">
        <v>151</v>
      </c>
      <c r="B39" s="23" t="s">
        <v>8</v>
      </c>
      <c r="C39" s="23" t="s">
        <v>150</v>
      </c>
      <c r="D39" s="23" t="s">
        <v>152</v>
      </c>
      <c r="E39" s="23" t="s">
        <v>0</v>
      </c>
      <c r="F39" s="24">
        <f t="shared" ref="F39:G39" si="48">F40+F41+F43</f>
        <v>4939575.9499999993</v>
      </c>
      <c r="G39" s="24">
        <f t="shared" si="48"/>
        <v>0</v>
      </c>
      <c r="H39" s="24">
        <f>H40+H41+H43+H42</f>
        <v>4939575.9499999993</v>
      </c>
      <c r="I39" s="24">
        <f t="shared" ref="I39:R39" si="49">I40+I41+I43+I42</f>
        <v>193453.29</v>
      </c>
      <c r="J39" s="24">
        <f t="shared" si="49"/>
        <v>5133029.2399999993</v>
      </c>
      <c r="K39" s="24">
        <f t="shared" si="49"/>
        <v>5179907.09</v>
      </c>
      <c r="L39" s="24">
        <f t="shared" si="49"/>
        <v>0</v>
      </c>
      <c r="M39" s="24">
        <f t="shared" si="49"/>
        <v>5179907.09</v>
      </c>
      <c r="N39" s="24">
        <f t="shared" si="49"/>
        <v>0</v>
      </c>
      <c r="O39" s="24">
        <f t="shared" si="49"/>
        <v>5179907.09</v>
      </c>
      <c r="P39" s="24">
        <f t="shared" si="49"/>
        <v>5281664</v>
      </c>
      <c r="Q39" s="24">
        <f t="shared" si="49"/>
        <v>0</v>
      </c>
      <c r="R39" s="24">
        <f t="shared" si="49"/>
        <v>5281664</v>
      </c>
    </row>
    <row r="40" spans="1:18" s="13" customFormat="1">
      <c r="A40" s="17" t="s">
        <v>17</v>
      </c>
      <c r="B40" s="18" t="s">
        <v>8</v>
      </c>
      <c r="C40" s="18" t="s">
        <v>150</v>
      </c>
      <c r="D40" s="18" t="s">
        <v>152</v>
      </c>
      <c r="E40" s="18" t="s">
        <v>18</v>
      </c>
      <c r="F40" s="9">
        <v>4773781.43</v>
      </c>
      <c r="G40" s="9">
        <v>0</v>
      </c>
      <c r="H40" s="9">
        <f>F40+G40</f>
        <v>4773781.43</v>
      </c>
      <c r="I40" s="9">
        <v>-56407.6</v>
      </c>
      <c r="J40" s="9">
        <f>H40+I40</f>
        <v>4717373.83</v>
      </c>
      <c r="K40" s="9">
        <v>4955578.53</v>
      </c>
      <c r="L40" s="9">
        <v>0</v>
      </c>
      <c r="M40" s="9">
        <f>K40+L40</f>
        <v>4955578.53</v>
      </c>
      <c r="N40" s="9">
        <v>0</v>
      </c>
      <c r="O40" s="9">
        <f>M40+N40</f>
        <v>4955578.53</v>
      </c>
      <c r="P40" s="9">
        <v>5117789.72</v>
      </c>
      <c r="Q40" s="9">
        <v>0</v>
      </c>
      <c r="R40" s="9">
        <f>P40+Q40</f>
        <v>5117789.72</v>
      </c>
    </row>
    <row r="41" spans="1:18" s="13" customFormat="1">
      <c r="A41" s="17" t="s">
        <v>19</v>
      </c>
      <c r="B41" s="18" t="s">
        <v>8</v>
      </c>
      <c r="C41" s="18" t="s">
        <v>150</v>
      </c>
      <c r="D41" s="18" t="s">
        <v>152</v>
      </c>
      <c r="E41" s="18" t="s">
        <v>20</v>
      </c>
      <c r="F41" s="9">
        <v>155434.51999999999</v>
      </c>
      <c r="G41" s="9">
        <v>0</v>
      </c>
      <c r="H41" s="9">
        <f t="shared" ref="H41:H43" si="50">F41+G41</f>
        <v>155434.51999999999</v>
      </c>
      <c r="I41" s="9">
        <v>0</v>
      </c>
      <c r="J41" s="9">
        <f t="shared" ref="J41:J43" si="51">H41+I41</f>
        <v>155434.51999999999</v>
      </c>
      <c r="K41" s="9">
        <v>213657.56</v>
      </c>
      <c r="L41" s="9">
        <v>0</v>
      </c>
      <c r="M41" s="9">
        <f t="shared" ref="M41:M43" si="52">K41+L41</f>
        <v>213657.56</v>
      </c>
      <c r="N41" s="9">
        <v>0</v>
      </c>
      <c r="O41" s="9">
        <f t="shared" ref="O41:O43" si="53">M41+N41</f>
        <v>213657.56</v>
      </c>
      <c r="P41" s="9">
        <v>152883.28</v>
      </c>
      <c r="Q41" s="9">
        <v>0</v>
      </c>
      <c r="R41" s="9">
        <f t="shared" ref="R41:R43" si="54">P41+Q41</f>
        <v>152883.28</v>
      </c>
    </row>
    <row r="42" spans="1:18" s="13" customFormat="1">
      <c r="A42" s="83" t="s">
        <v>69</v>
      </c>
      <c r="B42" s="18" t="s">
        <v>8</v>
      </c>
      <c r="C42" s="18" t="s">
        <v>150</v>
      </c>
      <c r="D42" s="18" t="s">
        <v>152</v>
      </c>
      <c r="E42" s="18">
        <v>300</v>
      </c>
      <c r="F42" s="9"/>
      <c r="G42" s="9"/>
      <c r="H42" s="9">
        <v>0</v>
      </c>
      <c r="I42" s="9">
        <f>56407.6+193453.29</f>
        <v>249860.89</v>
      </c>
      <c r="J42" s="9">
        <f>H42+I42</f>
        <v>249860.89</v>
      </c>
      <c r="K42" s="9"/>
      <c r="L42" s="9"/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</row>
    <row r="43" spans="1:18" s="13" customFormat="1">
      <c r="A43" s="17" t="s">
        <v>37</v>
      </c>
      <c r="B43" s="18" t="s">
        <v>8</v>
      </c>
      <c r="C43" s="18" t="s">
        <v>150</v>
      </c>
      <c r="D43" s="18" t="s">
        <v>152</v>
      </c>
      <c r="E43" s="18" t="s">
        <v>38</v>
      </c>
      <c r="F43" s="9">
        <v>10360</v>
      </c>
      <c r="G43" s="9">
        <v>0</v>
      </c>
      <c r="H43" s="9">
        <f t="shared" si="50"/>
        <v>10360</v>
      </c>
      <c r="I43" s="9">
        <v>0</v>
      </c>
      <c r="J43" s="9">
        <f t="shared" si="51"/>
        <v>10360</v>
      </c>
      <c r="K43" s="9">
        <v>10671</v>
      </c>
      <c r="L43" s="9">
        <v>0</v>
      </c>
      <c r="M43" s="9">
        <f t="shared" si="52"/>
        <v>10671</v>
      </c>
      <c r="N43" s="9">
        <v>0</v>
      </c>
      <c r="O43" s="9">
        <f t="shared" si="53"/>
        <v>10671</v>
      </c>
      <c r="P43" s="9">
        <v>10991</v>
      </c>
      <c r="Q43" s="9">
        <v>0</v>
      </c>
      <c r="R43" s="9">
        <f t="shared" si="54"/>
        <v>10991</v>
      </c>
    </row>
    <row r="44" spans="1:18" s="13" customFormat="1">
      <c r="A44" s="10" t="s">
        <v>243</v>
      </c>
      <c r="B44" s="11" t="s">
        <v>8</v>
      </c>
      <c r="C44" s="11" t="s">
        <v>206</v>
      </c>
      <c r="D44" s="18"/>
      <c r="E44" s="18"/>
      <c r="F44" s="52">
        <f t="shared" ref="F44:J45" si="55">F45</f>
        <v>3000000</v>
      </c>
      <c r="G44" s="52">
        <f t="shared" si="55"/>
        <v>0</v>
      </c>
      <c r="H44" s="52">
        <f t="shared" si="55"/>
        <v>3000000</v>
      </c>
      <c r="I44" s="52">
        <f t="shared" si="55"/>
        <v>1500000</v>
      </c>
      <c r="J44" s="52">
        <f t="shared" si="55"/>
        <v>4500000</v>
      </c>
      <c r="K44" s="52">
        <f t="shared" ref="K44:R45" si="56">K45</f>
        <v>0</v>
      </c>
      <c r="L44" s="52">
        <v>0</v>
      </c>
      <c r="M44" s="52">
        <f t="shared" si="56"/>
        <v>0</v>
      </c>
      <c r="N44" s="52">
        <v>0</v>
      </c>
      <c r="O44" s="52">
        <f t="shared" si="56"/>
        <v>0</v>
      </c>
      <c r="P44" s="52">
        <f t="shared" si="56"/>
        <v>0</v>
      </c>
      <c r="Q44" s="52">
        <v>0</v>
      </c>
      <c r="R44" s="52">
        <f t="shared" si="56"/>
        <v>0</v>
      </c>
    </row>
    <row r="45" spans="1:18" s="13" customFormat="1">
      <c r="A45" s="10" t="s">
        <v>11</v>
      </c>
      <c r="B45" s="11" t="s">
        <v>8</v>
      </c>
      <c r="C45" s="11" t="s">
        <v>206</v>
      </c>
      <c r="D45" s="11" t="s">
        <v>12</v>
      </c>
      <c r="E45" s="18"/>
      <c r="F45" s="52">
        <f t="shared" si="55"/>
        <v>3000000</v>
      </c>
      <c r="G45" s="52">
        <f t="shared" si="55"/>
        <v>0</v>
      </c>
      <c r="H45" s="52">
        <f t="shared" si="55"/>
        <v>3000000</v>
      </c>
      <c r="I45" s="52">
        <f t="shared" si="55"/>
        <v>1500000</v>
      </c>
      <c r="J45" s="52">
        <f t="shared" si="55"/>
        <v>4500000</v>
      </c>
      <c r="K45" s="52">
        <f t="shared" si="56"/>
        <v>0</v>
      </c>
      <c r="L45" s="52">
        <f t="shared" si="56"/>
        <v>0</v>
      </c>
      <c r="M45" s="52">
        <f t="shared" si="56"/>
        <v>0</v>
      </c>
      <c r="N45" s="52">
        <f t="shared" si="56"/>
        <v>0</v>
      </c>
      <c r="O45" s="52">
        <f t="shared" si="56"/>
        <v>0</v>
      </c>
      <c r="P45" s="52">
        <f t="shared" si="56"/>
        <v>0</v>
      </c>
      <c r="Q45" s="52">
        <f t="shared" si="56"/>
        <v>0</v>
      </c>
      <c r="R45" s="52">
        <f t="shared" si="56"/>
        <v>0</v>
      </c>
    </row>
    <row r="46" spans="1:18" s="13" customFormat="1">
      <c r="A46" s="10" t="s">
        <v>244</v>
      </c>
      <c r="B46" s="11" t="s">
        <v>8</v>
      </c>
      <c r="C46" s="11" t="s">
        <v>206</v>
      </c>
      <c r="D46" s="11" t="s">
        <v>245</v>
      </c>
      <c r="E46" s="18"/>
      <c r="F46" s="52">
        <f>F47+F49</f>
        <v>3000000</v>
      </c>
      <c r="G46" s="52">
        <f>G47+G49</f>
        <v>0</v>
      </c>
      <c r="H46" s="52">
        <f>H47+H49</f>
        <v>3000000</v>
      </c>
      <c r="I46" s="52">
        <f>I47+I49</f>
        <v>1500000</v>
      </c>
      <c r="J46" s="52">
        <f>J47+J49</f>
        <v>4500000</v>
      </c>
      <c r="K46" s="52">
        <f t="shared" ref="K46:R46" si="57">K47+K49</f>
        <v>0</v>
      </c>
      <c r="L46" s="52">
        <f t="shared" ref="L46:M46" si="58">L47+L49</f>
        <v>0</v>
      </c>
      <c r="M46" s="52">
        <f t="shared" si="58"/>
        <v>0</v>
      </c>
      <c r="N46" s="52">
        <f t="shared" ref="N46:O46" si="59">N47+N49</f>
        <v>0</v>
      </c>
      <c r="O46" s="52">
        <f t="shared" si="59"/>
        <v>0</v>
      </c>
      <c r="P46" s="52">
        <f t="shared" si="57"/>
        <v>0</v>
      </c>
      <c r="Q46" s="52">
        <f t="shared" si="57"/>
        <v>0</v>
      </c>
      <c r="R46" s="52">
        <f t="shared" si="57"/>
        <v>0</v>
      </c>
    </row>
    <row r="47" spans="1:18" s="13" customFormat="1" ht="13.5">
      <c r="A47" s="53" t="s">
        <v>246</v>
      </c>
      <c r="B47" s="54" t="s">
        <v>8</v>
      </c>
      <c r="C47" s="54" t="s">
        <v>206</v>
      </c>
      <c r="D47" s="54" t="s">
        <v>262</v>
      </c>
      <c r="E47" s="54"/>
      <c r="F47" s="52">
        <f t="shared" ref="F47:R47" si="60">F48</f>
        <v>1500000</v>
      </c>
      <c r="G47" s="52">
        <f t="shared" si="60"/>
        <v>0</v>
      </c>
      <c r="H47" s="52">
        <f t="shared" si="60"/>
        <v>1500000</v>
      </c>
      <c r="I47" s="52">
        <f t="shared" si="60"/>
        <v>750000</v>
      </c>
      <c r="J47" s="52">
        <f t="shared" si="60"/>
        <v>2250000</v>
      </c>
      <c r="K47" s="52">
        <f t="shared" si="60"/>
        <v>0</v>
      </c>
      <c r="L47" s="52">
        <f t="shared" si="60"/>
        <v>0</v>
      </c>
      <c r="M47" s="52">
        <f t="shared" si="60"/>
        <v>0</v>
      </c>
      <c r="N47" s="52">
        <f t="shared" si="60"/>
        <v>0</v>
      </c>
      <c r="O47" s="52">
        <f t="shared" si="60"/>
        <v>0</v>
      </c>
      <c r="P47" s="52">
        <f t="shared" si="60"/>
        <v>0</v>
      </c>
      <c r="Q47" s="52">
        <f t="shared" si="60"/>
        <v>0</v>
      </c>
      <c r="R47" s="52">
        <f t="shared" si="60"/>
        <v>0</v>
      </c>
    </row>
    <row r="48" spans="1:18" s="13" customFormat="1" ht="15">
      <c r="A48" s="55" t="s">
        <v>37</v>
      </c>
      <c r="B48" s="56" t="s">
        <v>8</v>
      </c>
      <c r="C48" s="56" t="s">
        <v>206</v>
      </c>
      <c r="D48" s="56" t="s">
        <v>262</v>
      </c>
      <c r="E48" s="56" t="s">
        <v>38</v>
      </c>
      <c r="F48" s="50">
        <v>1500000</v>
      </c>
      <c r="G48" s="50">
        <v>0</v>
      </c>
      <c r="H48" s="50">
        <f>F48+G48</f>
        <v>1500000</v>
      </c>
      <c r="I48" s="50">
        <v>750000</v>
      </c>
      <c r="J48" s="50">
        <f>H48+I48</f>
        <v>2250000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</row>
    <row r="49" spans="1:18" s="13" customFormat="1" ht="13.5">
      <c r="A49" s="53" t="s">
        <v>247</v>
      </c>
      <c r="B49" s="54" t="s">
        <v>8</v>
      </c>
      <c r="C49" s="54" t="s">
        <v>206</v>
      </c>
      <c r="D49" s="54" t="s">
        <v>263</v>
      </c>
      <c r="E49" s="48"/>
      <c r="F49" s="52">
        <f>F50</f>
        <v>1500000</v>
      </c>
      <c r="G49" s="52">
        <f>G50</f>
        <v>0</v>
      </c>
      <c r="H49" s="52">
        <f>H50</f>
        <v>1500000</v>
      </c>
      <c r="I49" s="52">
        <f>I50</f>
        <v>750000</v>
      </c>
      <c r="J49" s="52">
        <f>J50</f>
        <v>2250000</v>
      </c>
      <c r="K49" s="52">
        <f t="shared" ref="K49:R49" si="61">K50</f>
        <v>0</v>
      </c>
      <c r="L49" s="52">
        <f t="shared" si="61"/>
        <v>0</v>
      </c>
      <c r="M49" s="52">
        <f t="shared" si="61"/>
        <v>0</v>
      </c>
      <c r="N49" s="52">
        <f t="shared" si="61"/>
        <v>0</v>
      </c>
      <c r="O49" s="52">
        <f t="shared" si="61"/>
        <v>0</v>
      </c>
      <c r="P49" s="52">
        <f t="shared" si="61"/>
        <v>0</v>
      </c>
      <c r="Q49" s="52">
        <f t="shared" si="61"/>
        <v>0</v>
      </c>
      <c r="R49" s="52">
        <f t="shared" si="61"/>
        <v>0</v>
      </c>
    </row>
    <row r="50" spans="1:18" s="13" customFormat="1">
      <c r="A50" s="57" t="s">
        <v>37</v>
      </c>
      <c r="B50" s="58" t="s">
        <v>8</v>
      </c>
      <c r="C50" s="58" t="s">
        <v>206</v>
      </c>
      <c r="D50" s="51" t="s">
        <v>263</v>
      </c>
      <c r="E50" s="51" t="s">
        <v>38</v>
      </c>
      <c r="F50" s="50">
        <v>1500000</v>
      </c>
      <c r="G50" s="50">
        <v>0</v>
      </c>
      <c r="H50" s="50">
        <f>F50+G50</f>
        <v>1500000</v>
      </c>
      <c r="I50" s="50">
        <v>750000</v>
      </c>
      <c r="J50" s="50">
        <f>H50+I50</f>
        <v>2250000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</row>
    <row r="51" spans="1:18" s="13" customFormat="1">
      <c r="A51" s="10" t="s">
        <v>39</v>
      </c>
      <c r="B51" s="11" t="s">
        <v>8</v>
      </c>
      <c r="C51" s="11" t="s">
        <v>40</v>
      </c>
      <c r="D51" s="31" t="s">
        <v>0</v>
      </c>
      <c r="E51" s="31" t="s">
        <v>0</v>
      </c>
      <c r="F51" s="52">
        <f t="shared" ref="F51:J52" si="62">F52</f>
        <v>4190310.73</v>
      </c>
      <c r="G51" s="52">
        <f t="shared" si="62"/>
        <v>13654293.98</v>
      </c>
      <c r="H51" s="52">
        <f t="shared" si="62"/>
        <v>17844604.710000001</v>
      </c>
      <c r="I51" s="52">
        <f t="shared" si="62"/>
        <v>0</v>
      </c>
      <c r="J51" s="52">
        <f t="shared" si="62"/>
        <v>17844604.710000001</v>
      </c>
      <c r="K51" s="12">
        <f t="shared" ref="K51:R52" si="63">K52</f>
        <v>2320342.58</v>
      </c>
      <c r="L51" s="12">
        <f t="shared" si="63"/>
        <v>-123910.43</v>
      </c>
      <c r="M51" s="12">
        <f t="shared" si="63"/>
        <v>2196432.15</v>
      </c>
      <c r="N51" s="12">
        <f t="shared" si="63"/>
        <v>0</v>
      </c>
      <c r="O51" s="12">
        <f t="shared" si="63"/>
        <v>2196432.15</v>
      </c>
      <c r="P51" s="12">
        <f t="shared" si="63"/>
        <v>5930975.2199999997</v>
      </c>
      <c r="Q51" s="12">
        <f t="shared" si="63"/>
        <v>0</v>
      </c>
      <c r="R51" s="12">
        <f t="shared" si="63"/>
        <v>5930975.2199999997</v>
      </c>
    </row>
    <row r="52" spans="1:18" s="13" customFormat="1">
      <c r="A52" s="10" t="s">
        <v>11</v>
      </c>
      <c r="B52" s="11" t="s">
        <v>8</v>
      </c>
      <c r="C52" s="11" t="s">
        <v>40</v>
      </c>
      <c r="D52" s="31" t="s">
        <v>12</v>
      </c>
      <c r="E52" s="31" t="s">
        <v>0</v>
      </c>
      <c r="F52" s="52">
        <f t="shared" si="62"/>
        <v>4190310.73</v>
      </c>
      <c r="G52" s="52">
        <f t="shared" si="62"/>
        <v>13654293.98</v>
      </c>
      <c r="H52" s="52">
        <f t="shared" si="62"/>
        <v>17844604.710000001</v>
      </c>
      <c r="I52" s="52">
        <f t="shared" si="62"/>
        <v>0</v>
      </c>
      <c r="J52" s="52">
        <f t="shared" si="62"/>
        <v>17844604.710000001</v>
      </c>
      <c r="K52" s="12">
        <f t="shared" si="63"/>
        <v>2320342.58</v>
      </c>
      <c r="L52" s="12">
        <f t="shared" si="63"/>
        <v>-123910.43</v>
      </c>
      <c r="M52" s="12">
        <f t="shared" si="63"/>
        <v>2196432.15</v>
      </c>
      <c r="N52" s="12">
        <f t="shared" si="63"/>
        <v>0</v>
      </c>
      <c r="O52" s="12">
        <f t="shared" si="63"/>
        <v>2196432.15</v>
      </c>
      <c r="P52" s="12">
        <f t="shared" si="63"/>
        <v>5930975.2199999997</v>
      </c>
      <c r="Q52" s="12">
        <f t="shared" si="63"/>
        <v>0</v>
      </c>
      <c r="R52" s="12">
        <f t="shared" si="63"/>
        <v>5930975.2199999997</v>
      </c>
    </row>
    <row r="53" spans="1:18" s="13" customFormat="1">
      <c r="A53" s="10" t="s">
        <v>41</v>
      </c>
      <c r="B53" s="11" t="s">
        <v>8</v>
      </c>
      <c r="C53" s="11" t="s">
        <v>40</v>
      </c>
      <c r="D53" s="31" t="s">
        <v>42</v>
      </c>
      <c r="E53" s="31" t="s">
        <v>0</v>
      </c>
      <c r="F53" s="52">
        <f t="shared" ref="F53:R53" si="64">F54+F56</f>
        <v>4190310.73</v>
      </c>
      <c r="G53" s="52">
        <f t="shared" ref="G53:H53" si="65">G54+G56</f>
        <v>13654293.98</v>
      </c>
      <c r="H53" s="52">
        <f t="shared" si="65"/>
        <v>17844604.710000001</v>
      </c>
      <c r="I53" s="52">
        <f t="shared" ref="I53:J53" si="66">I54+I56</f>
        <v>0</v>
      </c>
      <c r="J53" s="52">
        <f t="shared" si="66"/>
        <v>17844604.710000001</v>
      </c>
      <c r="K53" s="12">
        <f t="shared" si="64"/>
        <v>2320342.58</v>
      </c>
      <c r="L53" s="12">
        <f t="shared" ref="L53:M53" si="67">L54+L56</f>
        <v>-123910.43</v>
      </c>
      <c r="M53" s="12">
        <f t="shared" si="67"/>
        <v>2196432.15</v>
      </c>
      <c r="N53" s="12">
        <f t="shared" ref="N53:O53" si="68">N54+N56</f>
        <v>0</v>
      </c>
      <c r="O53" s="12">
        <f t="shared" si="68"/>
        <v>2196432.15</v>
      </c>
      <c r="P53" s="12">
        <f t="shared" si="64"/>
        <v>5930975.2199999997</v>
      </c>
      <c r="Q53" s="12">
        <f t="shared" si="64"/>
        <v>0</v>
      </c>
      <c r="R53" s="12">
        <f t="shared" si="64"/>
        <v>5930975.2199999997</v>
      </c>
    </row>
    <row r="54" spans="1:18" s="13" customFormat="1" ht="13.5">
      <c r="A54" s="14" t="s">
        <v>43</v>
      </c>
      <c r="B54" s="15" t="s">
        <v>8</v>
      </c>
      <c r="C54" s="15" t="s">
        <v>40</v>
      </c>
      <c r="D54" s="34" t="s">
        <v>44</v>
      </c>
      <c r="E54" s="34" t="s">
        <v>0</v>
      </c>
      <c r="F54" s="25">
        <f t="shared" ref="F54:R54" si="69">F55</f>
        <v>2690310.73</v>
      </c>
      <c r="G54" s="25">
        <f t="shared" si="69"/>
        <v>13654293.98</v>
      </c>
      <c r="H54" s="25">
        <f t="shared" si="69"/>
        <v>16344604.710000001</v>
      </c>
      <c r="I54" s="25">
        <f t="shared" si="69"/>
        <v>0</v>
      </c>
      <c r="J54" s="25">
        <f t="shared" si="69"/>
        <v>16344604.710000001</v>
      </c>
      <c r="K54" s="16">
        <f t="shared" si="69"/>
        <v>820342.58</v>
      </c>
      <c r="L54" s="16">
        <f t="shared" si="69"/>
        <v>-123910.43</v>
      </c>
      <c r="M54" s="16">
        <f t="shared" si="69"/>
        <v>696432.14999999991</v>
      </c>
      <c r="N54" s="16">
        <f t="shared" si="69"/>
        <v>0</v>
      </c>
      <c r="O54" s="16">
        <f t="shared" si="69"/>
        <v>696432.14999999991</v>
      </c>
      <c r="P54" s="16">
        <f t="shared" si="69"/>
        <v>4430975.22</v>
      </c>
      <c r="Q54" s="16">
        <f t="shared" si="69"/>
        <v>0</v>
      </c>
      <c r="R54" s="16">
        <f t="shared" si="69"/>
        <v>4430975.22</v>
      </c>
    </row>
    <row r="55" spans="1:18" s="13" customFormat="1" ht="13.5" customHeight="1">
      <c r="A55" s="17" t="s">
        <v>37</v>
      </c>
      <c r="B55" s="18" t="s">
        <v>8</v>
      </c>
      <c r="C55" s="18" t="s">
        <v>40</v>
      </c>
      <c r="D55" s="48" t="s">
        <v>44</v>
      </c>
      <c r="E55" s="48" t="s">
        <v>38</v>
      </c>
      <c r="F55" s="78">
        <f>2772464.77-35000-47154.04</f>
        <v>2690310.73</v>
      </c>
      <c r="G55" s="78">
        <v>13654293.98</v>
      </c>
      <c r="H55" s="78">
        <f>F55+G55</f>
        <v>16344604.710000001</v>
      </c>
      <c r="I55" s="78">
        <v>0</v>
      </c>
      <c r="J55" s="78">
        <f>H55+I55</f>
        <v>16344604.710000001</v>
      </c>
      <c r="K55" s="78">
        <f>855342.58-35000</f>
        <v>820342.58</v>
      </c>
      <c r="L55" s="78">
        <v>-123910.43</v>
      </c>
      <c r="M55" s="78">
        <f>K55+L55</f>
        <v>696432.14999999991</v>
      </c>
      <c r="N55" s="78"/>
      <c r="O55" s="78">
        <f>M55+N55</f>
        <v>696432.14999999991</v>
      </c>
      <c r="P55" s="78">
        <f>4465975.22-35000</f>
        <v>4430975.22</v>
      </c>
      <c r="Q55" s="78"/>
      <c r="R55" s="78">
        <f>P55+Q55</f>
        <v>4430975.22</v>
      </c>
    </row>
    <row r="56" spans="1:18" s="13" customFormat="1" ht="27">
      <c r="A56" s="14" t="s">
        <v>45</v>
      </c>
      <c r="B56" s="15" t="s">
        <v>8</v>
      </c>
      <c r="C56" s="15" t="s">
        <v>40</v>
      </c>
      <c r="D56" s="34" t="s">
        <v>46</v>
      </c>
      <c r="E56" s="34" t="s">
        <v>0</v>
      </c>
      <c r="F56" s="25">
        <f t="shared" ref="F56:R56" si="70">F57</f>
        <v>1500000</v>
      </c>
      <c r="G56" s="25">
        <f t="shared" si="70"/>
        <v>0</v>
      </c>
      <c r="H56" s="25">
        <f t="shared" si="70"/>
        <v>1500000</v>
      </c>
      <c r="I56" s="25">
        <f t="shared" si="70"/>
        <v>0</v>
      </c>
      <c r="J56" s="25">
        <f t="shared" si="70"/>
        <v>1500000</v>
      </c>
      <c r="K56" s="16">
        <f t="shared" si="70"/>
        <v>1500000</v>
      </c>
      <c r="L56" s="16">
        <f t="shared" si="70"/>
        <v>0</v>
      </c>
      <c r="M56" s="16">
        <f t="shared" si="70"/>
        <v>1500000</v>
      </c>
      <c r="N56" s="16">
        <f t="shared" si="70"/>
        <v>0</v>
      </c>
      <c r="O56" s="16">
        <f t="shared" si="70"/>
        <v>1500000</v>
      </c>
      <c r="P56" s="16">
        <f t="shared" si="70"/>
        <v>1500000</v>
      </c>
      <c r="Q56" s="16">
        <f t="shared" si="70"/>
        <v>0</v>
      </c>
      <c r="R56" s="16">
        <f t="shared" si="70"/>
        <v>1500000</v>
      </c>
    </row>
    <row r="57" spans="1:18" s="13" customFormat="1">
      <c r="A57" s="17" t="s">
        <v>37</v>
      </c>
      <c r="B57" s="18" t="s">
        <v>8</v>
      </c>
      <c r="C57" s="18" t="s">
        <v>40</v>
      </c>
      <c r="D57" s="18" t="s">
        <v>46</v>
      </c>
      <c r="E57" s="18" t="s">
        <v>38</v>
      </c>
      <c r="F57" s="9">
        <v>1500000</v>
      </c>
      <c r="G57" s="9">
        <v>0</v>
      </c>
      <c r="H57" s="9">
        <f>F57+G57</f>
        <v>1500000</v>
      </c>
      <c r="I57" s="9">
        <v>0</v>
      </c>
      <c r="J57" s="9">
        <f>H57+I57</f>
        <v>1500000</v>
      </c>
      <c r="K57" s="9">
        <v>1500000</v>
      </c>
      <c r="L57" s="9">
        <v>0</v>
      </c>
      <c r="M57" s="9">
        <f>K57+L57</f>
        <v>1500000</v>
      </c>
      <c r="N57" s="9">
        <v>0</v>
      </c>
      <c r="O57" s="9">
        <f>M57+N57</f>
        <v>1500000</v>
      </c>
      <c r="P57" s="9">
        <v>1500000</v>
      </c>
      <c r="Q57" s="9">
        <v>0</v>
      </c>
      <c r="R57" s="9">
        <f>P57+Q57</f>
        <v>1500000</v>
      </c>
    </row>
    <row r="58" spans="1:18" s="13" customFormat="1">
      <c r="A58" s="10" t="s">
        <v>47</v>
      </c>
      <c r="B58" s="11" t="s">
        <v>8</v>
      </c>
      <c r="C58" s="11" t="s">
        <v>48</v>
      </c>
      <c r="D58" s="11" t="s">
        <v>0</v>
      </c>
      <c r="E58" s="11" t="s">
        <v>0</v>
      </c>
      <c r="F58" s="12">
        <f t="shared" ref="F58:R58" si="71">F59+F76</f>
        <v>19693127.949999999</v>
      </c>
      <c r="G58" s="12">
        <f t="shared" ref="G58:H58" si="72">G59+G76</f>
        <v>1347663.32</v>
      </c>
      <c r="H58" s="12">
        <f t="shared" si="72"/>
        <v>21040791.27</v>
      </c>
      <c r="I58" s="12">
        <f t="shared" ref="I58:J58" si="73">I59+I76</f>
        <v>-630615.57999999996</v>
      </c>
      <c r="J58" s="12">
        <f t="shared" si="73"/>
        <v>20410175.690000001</v>
      </c>
      <c r="K58" s="12">
        <f t="shared" si="71"/>
        <v>30945430</v>
      </c>
      <c r="L58" s="12">
        <f t="shared" ref="L58:M58" si="74">L59+L76</f>
        <v>2478208.6</v>
      </c>
      <c r="M58" s="12">
        <f t="shared" si="74"/>
        <v>33423638.600000001</v>
      </c>
      <c r="N58" s="12">
        <f t="shared" ref="N58:O58" si="75">N59+N76</f>
        <v>0</v>
      </c>
      <c r="O58" s="12">
        <f t="shared" si="75"/>
        <v>33423638.600000001</v>
      </c>
      <c r="P58" s="12">
        <f t="shared" si="71"/>
        <v>38775297.670000002</v>
      </c>
      <c r="Q58" s="12">
        <f t="shared" si="71"/>
        <v>0</v>
      </c>
      <c r="R58" s="12">
        <f t="shared" si="71"/>
        <v>38775297.670000002</v>
      </c>
    </row>
    <row r="59" spans="1:18" s="13" customFormat="1">
      <c r="A59" s="10" t="s">
        <v>49</v>
      </c>
      <c r="B59" s="11" t="s">
        <v>8</v>
      </c>
      <c r="C59" s="11" t="s">
        <v>48</v>
      </c>
      <c r="D59" s="11" t="s">
        <v>50</v>
      </c>
      <c r="E59" s="11" t="s">
        <v>0</v>
      </c>
      <c r="F59" s="12">
        <f>F70+F60+F73</f>
        <v>8538451.1999999993</v>
      </c>
      <c r="G59" s="12">
        <f>G70+G60+G73</f>
        <v>1347663.32</v>
      </c>
      <c r="H59" s="12">
        <f>H70+H60+H73</f>
        <v>9886114.5199999996</v>
      </c>
      <c r="I59" s="12">
        <f>I70+I60+I73</f>
        <v>-630615.57999999996</v>
      </c>
      <c r="J59" s="12">
        <f>J70+J60+J73</f>
        <v>9255498.9400000013</v>
      </c>
      <c r="K59" s="12">
        <f t="shared" ref="K59:R59" si="76">K70+K60+K73</f>
        <v>7233171.1799999997</v>
      </c>
      <c r="L59" s="12">
        <f t="shared" ref="L59:M59" si="77">L70+L60+L73</f>
        <v>2478208.6</v>
      </c>
      <c r="M59" s="12">
        <f t="shared" si="77"/>
        <v>9711379.7799999993</v>
      </c>
      <c r="N59" s="12">
        <f t="shared" ref="N59:O59" si="78">N70+N60+N73</f>
        <v>0</v>
      </c>
      <c r="O59" s="12">
        <f t="shared" si="78"/>
        <v>9711379.7799999993</v>
      </c>
      <c r="P59" s="12">
        <f t="shared" si="76"/>
        <v>7233171.1799999997</v>
      </c>
      <c r="Q59" s="12">
        <f t="shared" si="76"/>
        <v>0</v>
      </c>
      <c r="R59" s="12">
        <f t="shared" si="76"/>
        <v>7233171.1799999997</v>
      </c>
    </row>
    <row r="60" spans="1:18" s="13" customFormat="1">
      <c r="A60" s="10" t="s">
        <v>51</v>
      </c>
      <c r="B60" s="11" t="s">
        <v>8</v>
      </c>
      <c r="C60" s="11" t="s">
        <v>48</v>
      </c>
      <c r="D60" s="11" t="s">
        <v>52</v>
      </c>
      <c r="E60" s="11" t="s">
        <v>0</v>
      </c>
      <c r="F60" s="12">
        <f t="shared" ref="F60:R60" si="79">F61+F63+F65+F67</f>
        <v>5132586</v>
      </c>
      <c r="G60" s="12">
        <f t="shared" ref="G60:H60" si="80">G61+G63+G65+G67</f>
        <v>285573.92</v>
      </c>
      <c r="H60" s="12">
        <f t="shared" si="80"/>
        <v>5418159.9199999999</v>
      </c>
      <c r="I60" s="12">
        <f t="shared" ref="I60:J60" si="81">I61+I63+I65+I67</f>
        <v>164000</v>
      </c>
      <c r="J60" s="12">
        <f t="shared" si="81"/>
        <v>5582159.9199999999</v>
      </c>
      <c r="K60" s="12">
        <f t="shared" si="79"/>
        <v>5286563.18</v>
      </c>
      <c r="L60" s="12">
        <f t="shared" ref="L60:M60" si="82">L61+L63+L65+L67</f>
        <v>0</v>
      </c>
      <c r="M60" s="12">
        <f t="shared" si="82"/>
        <v>5286563.18</v>
      </c>
      <c r="N60" s="12">
        <f t="shared" ref="N60:O60" si="83">N61+N63+N65+N67</f>
        <v>0</v>
      </c>
      <c r="O60" s="12">
        <f t="shared" si="83"/>
        <v>5286563.18</v>
      </c>
      <c r="P60" s="12">
        <f t="shared" si="79"/>
        <v>5286563.18</v>
      </c>
      <c r="Q60" s="12">
        <f t="shared" si="79"/>
        <v>0</v>
      </c>
      <c r="R60" s="12">
        <f t="shared" si="79"/>
        <v>5286563.18</v>
      </c>
    </row>
    <row r="61" spans="1:18" s="13" customFormat="1" ht="13.5">
      <c r="A61" s="14" t="s">
        <v>53</v>
      </c>
      <c r="B61" s="15" t="s">
        <v>8</v>
      </c>
      <c r="C61" s="15" t="s">
        <v>48</v>
      </c>
      <c r="D61" s="15" t="s">
        <v>54</v>
      </c>
      <c r="E61" s="15" t="s">
        <v>0</v>
      </c>
      <c r="F61" s="16">
        <f t="shared" ref="F61:R61" si="84">F62</f>
        <v>266797</v>
      </c>
      <c r="G61" s="16">
        <f t="shared" si="84"/>
        <v>0</v>
      </c>
      <c r="H61" s="16">
        <f t="shared" si="84"/>
        <v>266797</v>
      </c>
      <c r="I61" s="16">
        <f t="shared" si="84"/>
        <v>314000</v>
      </c>
      <c r="J61" s="16">
        <f t="shared" si="84"/>
        <v>580797</v>
      </c>
      <c r="K61" s="16">
        <f t="shared" si="84"/>
        <v>274800.90999999997</v>
      </c>
      <c r="L61" s="16">
        <v>0</v>
      </c>
      <c r="M61" s="16">
        <f t="shared" si="84"/>
        <v>274800.90999999997</v>
      </c>
      <c r="N61" s="16">
        <v>0</v>
      </c>
      <c r="O61" s="16">
        <f t="shared" si="84"/>
        <v>274800.90999999997</v>
      </c>
      <c r="P61" s="16">
        <f t="shared" si="84"/>
        <v>274800.90999999997</v>
      </c>
      <c r="Q61" s="16">
        <v>0</v>
      </c>
      <c r="R61" s="16">
        <f t="shared" si="84"/>
        <v>274800.90999999997</v>
      </c>
    </row>
    <row r="62" spans="1:18" s="13" customFormat="1">
      <c r="A62" s="17" t="s">
        <v>19</v>
      </c>
      <c r="B62" s="18" t="s">
        <v>8</v>
      </c>
      <c r="C62" s="18" t="s">
        <v>48</v>
      </c>
      <c r="D62" s="18" t="s">
        <v>54</v>
      </c>
      <c r="E62" s="18" t="s">
        <v>20</v>
      </c>
      <c r="F62" s="9">
        <v>266797</v>
      </c>
      <c r="G62" s="9">
        <v>0</v>
      </c>
      <c r="H62" s="9">
        <f>F62+G62</f>
        <v>266797</v>
      </c>
      <c r="I62" s="9">
        <v>314000</v>
      </c>
      <c r="J62" s="9">
        <f>H62+I62</f>
        <v>580797</v>
      </c>
      <c r="K62" s="9">
        <v>274800.90999999997</v>
      </c>
      <c r="L62" s="9">
        <v>0</v>
      </c>
      <c r="M62" s="9">
        <f>K62+L62</f>
        <v>274800.90999999997</v>
      </c>
      <c r="N62" s="9">
        <v>0</v>
      </c>
      <c r="O62" s="9">
        <f>M62+N62</f>
        <v>274800.90999999997</v>
      </c>
      <c r="P62" s="9">
        <v>274800.90999999997</v>
      </c>
      <c r="Q62" s="9">
        <v>0</v>
      </c>
      <c r="R62" s="9">
        <f>P62+Q62</f>
        <v>274800.90999999997</v>
      </c>
    </row>
    <row r="63" spans="1:18" s="13" customFormat="1" ht="13.5">
      <c r="A63" s="14" t="s">
        <v>55</v>
      </c>
      <c r="B63" s="15" t="s">
        <v>8</v>
      </c>
      <c r="C63" s="15" t="s">
        <v>48</v>
      </c>
      <c r="D63" s="15" t="s">
        <v>56</v>
      </c>
      <c r="E63" s="15" t="s">
        <v>0</v>
      </c>
      <c r="F63" s="16">
        <f t="shared" ref="F63:R63" si="85">F64</f>
        <v>259403</v>
      </c>
      <c r="G63" s="16">
        <f t="shared" si="85"/>
        <v>0</v>
      </c>
      <c r="H63" s="16">
        <f t="shared" si="85"/>
        <v>259403</v>
      </c>
      <c r="I63" s="16">
        <f t="shared" si="85"/>
        <v>-150000</v>
      </c>
      <c r="J63" s="16">
        <f t="shared" si="85"/>
        <v>109403</v>
      </c>
      <c r="K63" s="16">
        <f t="shared" si="85"/>
        <v>267185.09000000003</v>
      </c>
      <c r="L63" s="16">
        <f t="shared" si="85"/>
        <v>0</v>
      </c>
      <c r="M63" s="16">
        <f t="shared" si="85"/>
        <v>267185.09000000003</v>
      </c>
      <c r="N63" s="16">
        <f t="shared" si="85"/>
        <v>0</v>
      </c>
      <c r="O63" s="16">
        <f t="shared" si="85"/>
        <v>267185.09000000003</v>
      </c>
      <c r="P63" s="16">
        <f t="shared" si="85"/>
        <v>267185.09000000003</v>
      </c>
      <c r="Q63" s="16">
        <f t="shared" si="85"/>
        <v>0</v>
      </c>
      <c r="R63" s="16">
        <f t="shared" si="85"/>
        <v>267185.09000000003</v>
      </c>
    </row>
    <row r="64" spans="1:18" s="13" customFormat="1">
      <c r="A64" s="17" t="s">
        <v>19</v>
      </c>
      <c r="B64" s="18" t="s">
        <v>8</v>
      </c>
      <c r="C64" s="18" t="s">
        <v>48</v>
      </c>
      <c r="D64" s="18" t="s">
        <v>56</v>
      </c>
      <c r="E64" s="18" t="s">
        <v>20</v>
      </c>
      <c r="F64" s="9">
        <v>259403</v>
      </c>
      <c r="G64" s="9">
        <v>0</v>
      </c>
      <c r="H64" s="9">
        <f>F64+G64</f>
        <v>259403</v>
      </c>
      <c r="I64" s="9">
        <v>-150000</v>
      </c>
      <c r="J64" s="9">
        <f>H64+I64</f>
        <v>109403</v>
      </c>
      <c r="K64" s="9">
        <v>267185.09000000003</v>
      </c>
      <c r="L64" s="9">
        <v>0</v>
      </c>
      <c r="M64" s="9">
        <f>K64+L64</f>
        <v>267185.09000000003</v>
      </c>
      <c r="N64" s="9">
        <v>0</v>
      </c>
      <c r="O64" s="9">
        <f>M64+N64</f>
        <v>267185.09000000003</v>
      </c>
      <c r="P64" s="9">
        <v>267185.09000000003</v>
      </c>
      <c r="Q64" s="9">
        <v>0</v>
      </c>
      <c r="R64" s="9">
        <f>P64+Q64</f>
        <v>267185.09000000003</v>
      </c>
    </row>
    <row r="65" spans="1:18" s="13" customFormat="1" ht="13.5">
      <c r="A65" s="14" t="s">
        <v>57</v>
      </c>
      <c r="B65" s="15" t="s">
        <v>8</v>
      </c>
      <c r="C65" s="15" t="s">
        <v>48</v>
      </c>
      <c r="D65" s="15" t="s">
        <v>58</v>
      </c>
      <c r="E65" s="15" t="s">
        <v>0</v>
      </c>
      <c r="F65" s="16">
        <f t="shared" ref="F65:R65" si="86">F66</f>
        <v>2319270</v>
      </c>
      <c r="G65" s="16">
        <f t="shared" si="86"/>
        <v>0</v>
      </c>
      <c r="H65" s="16">
        <f t="shared" si="86"/>
        <v>2319270</v>
      </c>
      <c r="I65" s="16">
        <f t="shared" si="86"/>
        <v>0</v>
      </c>
      <c r="J65" s="16">
        <f t="shared" si="86"/>
        <v>2319270</v>
      </c>
      <c r="K65" s="16">
        <f t="shared" si="86"/>
        <v>2388848.1</v>
      </c>
      <c r="L65" s="16">
        <f t="shared" si="86"/>
        <v>0</v>
      </c>
      <c r="M65" s="16">
        <f t="shared" si="86"/>
        <v>2388848.1</v>
      </c>
      <c r="N65" s="16">
        <f t="shared" si="86"/>
        <v>0</v>
      </c>
      <c r="O65" s="16">
        <f t="shared" si="86"/>
        <v>2388848.1</v>
      </c>
      <c r="P65" s="16">
        <f t="shared" si="86"/>
        <v>2388848.1</v>
      </c>
      <c r="Q65" s="16">
        <f t="shared" si="86"/>
        <v>0</v>
      </c>
      <c r="R65" s="16">
        <f t="shared" si="86"/>
        <v>2388848.1</v>
      </c>
    </row>
    <row r="66" spans="1:18" s="13" customFormat="1">
      <c r="A66" s="17" t="s">
        <v>19</v>
      </c>
      <c r="B66" s="18" t="s">
        <v>8</v>
      </c>
      <c r="C66" s="18" t="s">
        <v>48</v>
      </c>
      <c r="D66" s="18" t="s">
        <v>58</v>
      </c>
      <c r="E66" s="18" t="s">
        <v>20</v>
      </c>
      <c r="F66" s="9">
        <v>2319270</v>
      </c>
      <c r="G66" s="9">
        <v>0</v>
      </c>
      <c r="H66" s="9">
        <f>F66+G66</f>
        <v>2319270</v>
      </c>
      <c r="I66" s="9">
        <v>0</v>
      </c>
      <c r="J66" s="9">
        <f>H66+I66</f>
        <v>2319270</v>
      </c>
      <c r="K66" s="9">
        <v>2388848.1</v>
      </c>
      <c r="L66" s="9">
        <v>0</v>
      </c>
      <c r="M66" s="9">
        <f>K66+L66</f>
        <v>2388848.1</v>
      </c>
      <c r="N66" s="9">
        <v>0</v>
      </c>
      <c r="O66" s="9">
        <f>M66+N66</f>
        <v>2388848.1</v>
      </c>
      <c r="P66" s="9">
        <v>2388848.1</v>
      </c>
      <c r="Q66" s="9">
        <v>0</v>
      </c>
      <c r="R66" s="9">
        <f>P66+Q66</f>
        <v>2388848.1</v>
      </c>
    </row>
    <row r="67" spans="1:18" s="13" customFormat="1" ht="13.5">
      <c r="A67" s="14" t="s">
        <v>59</v>
      </c>
      <c r="B67" s="15" t="s">
        <v>8</v>
      </c>
      <c r="C67" s="15" t="s">
        <v>48</v>
      </c>
      <c r="D67" s="15" t="s">
        <v>60</v>
      </c>
      <c r="E67" s="15" t="s">
        <v>0</v>
      </c>
      <c r="F67" s="16">
        <f t="shared" ref="F67:R67" si="87">F68+F69</f>
        <v>2287116</v>
      </c>
      <c r="G67" s="16">
        <f t="shared" ref="G67:H67" si="88">G68+G69</f>
        <v>285573.92</v>
      </c>
      <c r="H67" s="16">
        <f t="shared" si="88"/>
        <v>2572689.92</v>
      </c>
      <c r="I67" s="16">
        <f t="shared" ref="I67:J67" si="89">I68+I69</f>
        <v>0</v>
      </c>
      <c r="J67" s="16">
        <f t="shared" si="89"/>
        <v>2572689.92</v>
      </c>
      <c r="K67" s="16">
        <f t="shared" si="87"/>
        <v>2355729.08</v>
      </c>
      <c r="L67" s="16">
        <f t="shared" ref="L67:M67" si="90">L68+L69</f>
        <v>0</v>
      </c>
      <c r="M67" s="16">
        <f t="shared" si="90"/>
        <v>2355729.08</v>
      </c>
      <c r="N67" s="16">
        <f t="shared" ref="N67:O67" si="91">N68+N69</f>
        <v>0</v>
      </c>
      <c r="O67" s="16">
        <f t="shared" si="91"/>
        <v>2355729.08</v>
      </c>
      <c r="P67" s="16">
        <f t="shared" si="87"/>
        <v>2355729.08</v>
      </c>
      <c r="Q67" s="16">
        <f t="shared" si="87"/>
        <v>0</v>
      </c>
      <c r="R67" s="16">
        <f t="shared" si="87"/>
        <v>2355729.08</v>
      </c>
    </row>
    <row r="68" spans="1:18" s="13" customFormat="1">
      <c r="A68" s="17" t="s">
        <v>19</v>
      </c>
      <c r="B68" s="18" t="s">
        <v>8</v>
      </c>
      <c r="C68" s="18" t="s">
        <v>48</v>
      </c>
      <c r="D68" s="18" t="s">
        <v>60</v>
      </c>
      <c r="E68" s="18" t="s">
        <v>20</v>
      </c>
      <c r="F68" s="9">
        <v>2287116</v>
      </c>
      <c r="G68" s="50">
        <f>113071.23+91428.94+80073.75</f>
        <v>284573.92</v>
      </c>
      <c r="H68" s="9">
        <f>F68+G68</f>
        <v>2571689.92</v>
      </c>
      <c r="I68" s="50">
        <v>0</v>
      </c>
      <c r="J68" s="9">
        <f>H68+I68</f>
        <v>2571689.92</v>
      </c>
      <c r="K68" s="9">
        <v>2355729.08</v>
      </c>
      <c r="L68" s="9">
        <v>0</v>
      </c>
      <c r="M68" s="9">
        <f>K68+L68</f>
        <v>2355729.08</v>
      </c>
      <c r="N68" s="9">
        <v>0</v>
      </c>
      <c r="O68" s="9">
        <f>M68+N68</f>
        <v>2355729.08</v>
      </c>
      <c r="P68" s="9">
        <v>2355729.08</v>
      </c>
      <c r="Q68" s="9">
        <v>0</v>
      </c>
      <c r="R68" s="9">
        <f>P68+Q68</f>
        <v>2355729.08</v>
      </c>
    </row>
    <row r="69" spans="1:18" s="28" customFormat="1" outlineLevel="2">
      <c r="A69" s="26" t="s">
        <v>37</v>
      </c>
      <c r="B69" s="27" t="s">
        <v>8</v>
      </c>
      <c r="C69" s="27" t="s">
        <v>48</v>
      </c>
      <c r="D69" s="27" t="s">
        <v>60</v>
      </c>
      <c r="E69" s="27" t="s">
        <v>38</v>
      </c>
      <c r="F69" s="9">
        <v>0</v>
      </c>
      <c r="G69" s="50">
        <v>1000</v>
      </c>
      <c r="H69" s="9">
        <f>F69+G69</f>
        <v>1000</v>
      </c>
      <c r="I69" s="50">
        <v>0</v>
      </c>
      <c r="J69" s="9">
        <f>H69+I69</f>
        <v>1000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</row>
    <row r="70" spans="1:18" s="28" customFormat="1" outlineLevel="1">
      <c r="A70" s="67" t="s">
        <v>254</v>
      </c>
      <c r="B70" s="27" t="s">
        <v>8</v>
      </c>
      <c r="C70" s="27" t="s">
        <v>48</v>
      </c>
      <c r="D70" s="69" t="s">
        <v>256</v>
      </c>
      <c r="E70" s="27"/>
      <c r="F70" s="3">
        <f t="shared" ref="F70:J71" si="92">F71</f>
        <v>1515955.2</v>
      </c>
      <c r="G70" s="3">
        <f t="shared" si="92"/>
        <v>0</v>
      </c>
      <c r="H70" s="3">
        <f t="shared" si="92"/>
        <v>1515955.2</v>
      </c>
      <c r="I70" s="3">
        <f t="shared" si="92"/>
        <v>0</v>
      </c>
      <c r="J70" s="3">
        <f t="shared" si="92"/>
        <v>1515955.2</v>
      </c>
      <c r="K70" s="3">
        <f t="shared" ref="K70:R71" si="93">K71</f>
        <v>0</v>
      </c>
      <c r="L70" s="3">
        <f t="shared" si="93"/>
        <v>0</v>
      </c>
      <c r="M70" s="3">
        <f t="shared" si="93"/>
        <v>0</v>
      </c>
      <c r="N70" s="3">
        <f t="shared" si="93"/>
        <v>0</v>
      </c>
      <c r="O70" s="3">
        <f t="shared" si="93"/>
        <v>0</v>
      </c>
      <c r="P70" s="3">
        <f t="shared" si="93"/>
        <v>0</v>
      </c>
      <c r="Q70" s="3">
        <f t="shared" si="93"/>
        <v>0</v>
      </c>
      <c r="R70" s="3">
        <f t="shared" si="93"/>
        <v>0</v>
      </c>
    </row>
    <row r="71" spans="1:18" s="28" customFormat="1" ht="13.5" outlineLevel="1">
      <c r="A71" s="68" t="s">
        <v>255</v>
      </c>
      <c r="B71" s="27" t="s">
        <v>8</v>
      </c>
      <c r="C71" s="27" t="s">
        <v>48</v>
      </c>
      <c r="D71" s="70" t="s">
        <v>257</v>
      </c>
      <c r="E71" s="27"/>
      <c r="F71" s="6">
        <f t="shared" si="92"/>
        <v>1515955.2</v>
      </c>
      <c r="G71" s="6">
        <f t="shared" si="92"/>
        <v>0</v>
      </c>
      <c r="H71" s="6">
        <f t="shared" si="92"/>
        <v>1515955.2</v>
      </c>
      <c r="I71" s="6">
        <f t="shared" si="92"/>
        <v>0</v>
      </c>
      <c r="J71" s="6">
        <f t="shared" si="92"/>
        <v>1515955.2</v>
      </c>
      <c r="K71" s="6">
        <f t="shared" si="93"/>
        <v>0</v>
      </c>
      <c r="L71" s="6">
        <f t="shared" si="93"/>
        <v>0</v>
      </c>
      <c r="M71" s="6">
        <f t="shared" si="93"/>
        <v>0</v>
      </c>
      <c r="N71" s="6">
        <f t="shared" si="93"/>
        <v>0</v>
      </c>
      <c r="O71" s="6">
        <f t="shared" si="93"/>
        <v>0</v>
      </c>
      <c r="P71" s="6">
        <f t="shared" si="93"/>
        <v>0</v>
      </c>
      <c r="Q71" s="6">
        <f t="shared" si="93"/>
        <v>0</v>
      </c>
      <c r="R71" s="6">
        <f t="shared" si="93"/>
        <v>0</v>
      </c>
    </row>
    <row r="72" spans="1:18" s="28" customFormat="1" outlineLevel="1">
      <c r="A72" s="61" t="s">
        <v>19</v>
      </c>
      <c r="B72" s="27" t="s">
        <v>8</v>
      </c>
      <c r="C72" s="27" t="s">
        <v>48</v>
      </c>
      <c r="D72" s="71" t="s">
        <v>257</v>
      </c>
      <c r="E72" s="27">
        <v>200</v>
      </c>
      <c r="F72" s="9">
        <v>1515955.2</v>
      </c>
      <c r="G72" s="9">
        <v>0</v>
      </c>
      <c r="H72" s="9">
        <f>F72+G72</f>
        <v>1515955.2</v>
      </c>
      <c r="I72" s="9">
        <v>0</v>
      </c>
      <c r="J72" s="9">
        <f>H72+I72</f>
        <v>1515955.2</v>
      </c>
      <c r="K72" s="9">
        <v>0</v>
      </c>
      <c r="L72" s="9">
        <v>0</v>
      </c>
      <c r="M72" s="9">
        <f>K72+L72</f>
        <v>0</v>
      </c>
      <c r="N72" s="9">
        <v>0</v>
      </c>
      <c r="O72" s="9">
        <f>M72+N72</f>
        <v>0</v>
      </c>
      <c r="P72" s="9">
        <v>0</v>
      </c>
      <c r="Q72" s="9">
        <v>0</v>
      </c>
      <c r="R72" s="9">
        <f>P72+Q72</f>
        <v>0</v>
      </c>
    </row>
    <row r="73" spans="1:18" s="13" customFormat="1">
      <c r="A73" s="10" t="s">
        <v>61</v>
      </c>
      <c r="B73" s="11" t="s">
        <v>8</v>
      </c>
      <c r="C73" s="11" t="s">
        <v>48</v>
      </c>
      <c r="D73" s="11" t="s">
        <v>62</v>
      </c>
      <c r="E73" s="11" t="s">
        <v>0</v>
      </c>
      <c r="F73" s="12">
        <f t="shared" ref="F73:J74" si="94">F74</f>
        <v>1889910</v>
      </c>
      <c r="G73" s="12">
        <f t="shared" si="94"/>
        <v>1062089.4000000001</v>
      </c>
      <c r="H73" s="12">
        <f t="shared" si="94"/>
        <v>2951999.4000000004</v>
      </c>
      <c r="I73" s="12">
        <f t="shared" si="94"/>
        <v>-794615.58</v>
      </c>
      <c r="J73" s="12">
        <f t="shared" si="94"/>
        <v>2157383.8200000003</v>
      </c>
      <c r="K73" s="12">
        <f t="shared" ref="K73:R74" si="95">K74</f>
        <v>1946608</v>
      </c>
      <c r="L73" s="12">
        <f t="shared" si="95"/>
        <v>2478208.6</v>
      </c>
      <c r="M73" s="12">
        <f t="shared" si="95"/>
        <v>4424816.5999999996</v>
      </c>
      <c r="N73" s="12">
        <f t="shared" si="95"/>
        <v>0</v>
      </c>
      <c r="O73" s="12">
        <f t="shared" si="95"/>
        <v>4424816.5999999996</v>
      </c>
      <c r="P73" s="12">
        <f t="shared" si="95"/>
        <v>1946608</v>
      </c>
      <c r="Q73" s="12">
        <f t="shared" si="95"/>
        <v>0</v>
      </c>
      <c r="R73" s="12">
        <f t="shared" si="95"/>
        <v>1946608</v>
      </c>
    </row>
    <row r="74" spans="1:18" s="13" customFormat="1" ht="27">
      <c r="A74" s="14" t="s">
        <v>63</v>
      </c>
      <c r="B74" s="15" t="s">
        <v>8</v>
      </c>
      <c r="C74" s="15" t="s">
        <v>48</v>
      </c>
      <c r="D74" s="15" t="s">
        <v>64</v>
      </c>
      <c r="E74" s="15" t="s">
        <v>0</v>
      </c>
      <c r="F74" s="16">
        <f t="shared" si="94"/>
        <v>1889910</v>
      </c>
      <c r="G74" s="16">
        <f t="shared" si="94"/>
        <v>1062089.4000000001</v>
      </c>
      <c r="H74" s="16">
        <f t="shared" si="94"/>
        <v>2951999.4000000004</v>
      </c>
      <c r="I74" s="16">
        <f t="shared" si="94"/>
        <v>-794615.58</v>
      </c>
      <c r="J74" s="16">
        <f t="shared" si="94"/>
        <v>2157383.8200000003</v>
      </c>
      <c r="K74" s="16">
        <f t="shared" si="95"/>
        <v>1946608</v>
      </c>
      <c r="L74" s="16">
        <f t="shared" si="95"/>
        <v>2478208.6</v>
      </c>
      <c r="M74" s="16">
        <f t="shared" si="95"/>
        <v>4424816.5999999996</v>
      </c>
      <c r="N74" s="16">
        <f t="shared" si="95"/>
        <v>0</v>
      </c>
      <c r="O74" s="16">
        <f t="shared" si="95"/>
        <v>4424816.5999999996</v>
      </c>
      <c r="P74" s="16">
        <f t="shared" si="95"/>
        <v>1946608</v>
      </c>
      <c r="Q74" s="16">
        <f t="shared" si="95"/>
        <v>0</v>
      </c>
      <c r="R74" s="16">
        <f t="shared" si="95"/>
        <v>1946608</v>
      </c>
    </row>
    <row r="75" spans="1:18" s="13" customFormat="1">
      <c r="A75" s="17" t="s">
        <v>19</v>
      </c>
      <c r="B75" s="18" t="s">
        <v>8</v>
      </c>
      <c r="C75" s="18" t="s">
        <v>48</v>
      </c>
      <c r="D75" s="18" t="s">
        <v>64</v>
      </c>
      <c r="E75" s="18" t="s">
        <v>20</v>
      </c>
      <c r="F75" s="9">
        <v>1889910</v>
      </c>
      <c r="G75" s="50">
        <f>53104.47+1008984.93</f>
        <v>1062089.4000000001</v>
      </c>
      <c r="H75" s="9">
        <f>F75+G75</f>
        <v>2951999.4000000004</v>
      </c>
      <c r="I75" s="50">
        <f>-630615.58-164000</f>
        <v>-794615.58</v>
      </c>
      <c r="J75" s="9">
        <f>H75+I75</f>
        <v>2157383.8200000003</v>
      </c>
      <c r="K75" s="9">
        <v>1946608</v>
      </c>
      <c r="L75" s="9">
        <f>123910.43+2354298.17</f>
        <v>2478208.6</v>
      </c>
      <c r="M75" s="9">
        <f>K75+L75</f>
        <v>4424816.5999999996</v>
      </c>
      <c r="N75" s="37">
        <v>0</v>
      </c>
      <c r="O75" s="9">
        <f>M75+N75</f>
        <v>4424816.5999999996</v>
      </c>
      <c r="P75" s="9">
        <v>1946608</v>
      </c>
      <c r="Q75" s="9">
        <v>0</v>
      </c>
      <c r="R75" s="9">
        <f>P75+Q75</f>
        <v>1946608</v>
      </c>
    </row>
    <row r="76" spans="1:18" s="13" customFormat="1">
      <c r="A76" s="10" t="s">
        <v>11</v>
      </c>
      <c r="B76" s="11" t="s">
        <v>8</v>
      </c>
      <c r="C76" s="11" t="s">
        <v>48</v>
      </c>
      <c r="D76" s="11" t="s">
        <v>12</v>
      </c>
      <c r="E76" s="11" t="s">
        <v>0</v>
      </c>
      <c r="F76" s="12">
        <f t="shared" ref="F76:R76" si="96">F77+F84</f>
        <v>11154676.75</v>
      </c>
      <c r="G76" s="12">
        <f t="shared" ref="G76:H76" si="97">G77+G84</f>
        <v>0</v>
      </c>
      <c r="H76" s="12">
        <f t="shared" si="97"/>
        <v>11154676.75</v>
      </c>
      <c r="I76" s="12">
        <f t="shared" ref="I76:J76" si="98">I77+I84</f>
        <v>0</v>
      </c>
      <c r="J76" s="12">
        <f t="shared" si="98"/>
        <v>11154676.75</v>
      </c>
      <c r="K76" s="12">
        <f t="shared" si="96"/>
        <v>23712258.82</v>
      </c>
      <c r="L76" s="12">
        <f t="shared" ref="L76:M76" si="99">L77+L84</f>
        <v>0</v>
      </c>
      <c r="M76" s="12">
        <f t="shared" si="99"/>
        <v>23712258.82</v>
      </c>
      <c r="N76" s="12">
        <f t="shared" ref="N76:O76" si="100">N77+N84</f>
        <v>0</v>
      </c>
      <c r="O76" s="12">
        <f t="shared" si="100"/>
        <v>23712258.82</v>
      </c>
      <c r="P76" s="12">
        <f t="shared" si="96"/>
        <v>31542126.490000002</v>
      </c>
      <c r="Q76" s="12">
        <f t="shared" si="96"/>
        <v>0</v>
      </c>
      <c r="R76" s="12">
        <f t="shared" si="96"/>
        <v>31542126.490000002</v>
      </c>
    </row>
    <row r="77" spans="1:18" s="13" customFormat="1">
      <c r="A77" s="10" t="s">
        <v>41</v>
      </c>
      <c r="B77" s="11" t="s">
        <v>8</v>
      </c>
      <c r="C77" s="11" t="s">
        <v>48</v>
      </c>
      <c r="D77" s="11" t="s">
        <v>42</v>
      </c>
      <c r="E77" s="11" t="s">
        <v>0</v>
      </c>
      <c r="F77" s="12">
        <f t="shared" ref="F77:R77" si="101">F78+F80</f>
        <v>11154676.75</v>
      </c>
      <c r="G77" s="12">
        <f t="shared" ref="G77:H77" si="102">G78+G80</f>
        <v>0</v>
      </c>
      <c r="H77" s="12">
        <f t="shared" si="102"/>
        <v>11154676.75</v>
      </c>
      <c r="I77" s="12">
        <f t="shared" ref="I77:J77" si="103">I78+I80</f>
        <v>0</v>
      </c>
      <c r="J77" s="12">
        <f t="shared" si="103"/>
        <v>11154676.75</v>
      </c>
      <c r="K77" s="12">
        <f t="shared" si="101"/>
        <v>10569199.33</v>
      </c>
      <c r="L77" s="12">
        <f t="shared" ref="L77:M77" si="104">L78+L80</f>
        <v>0</v>
      </c>
      <c r="M77" s="12">
        <f t="shared" si="104"/>
        <v>10569199.33</v>
      </c>
      <c r="N77" s="12">
        <f t="shared" ref="N77:O77" si="105">N78+N80</f>
        <v>0</v>
      </c>
      <c r="O77" s="12">
        <f t="shared" si="105"/>
        <v>10569199.33</v>
      </c>
      <c r="P77" s="12">
        <f t="shared" si="101"/>
        <v>4983796.24</v>
      </c>
      <c r="Q77" s="12">
        <f t="shared" si="101"/>
        <v>0</v>
      </c>
      <c r="R77" s="12">
        <f t="shared" si="101"/>
        <v>4983796.24</v>
      </c>
    </row>
    <row r="78" spans="1:18" s="13" customFormat="1" ht="27">
      <c r="A78" s="14" t="s">
        <v>65</v>
      </c>
      <c r="B78" s="15" t="s">
        <v>8</v>
      </c>
      <c r="C78" s="15" t="s">
        <v>48</v>
      </c>
      <c r="D78" s="15" t="s">
        <v>66</v>
      </c>
      <c r="E78" s="15" t="s">
        <v>0</v>
      </c>
      <c r="F78" s="16">
        <f t="shared" ref="F78:R78" si="106">F79</f>
        <v>7650000</v>
      </c>
      <c r="G78" s="16">
        <f t="shared" si="106"/>
        <v>0</v>
      </c>
      <c r="H78" s="16">
        <f t="shared" si="106"/>
        <v>7650000</v>
      </c>
      <c r="I78" s="16">
        <f t="shared" si="106"/>
        <v>0</v>
      </c>
      <c r="J78" s="16">
        <f t="shared" si="106"/>
        <v>7650000</v>
      </c>
      <c r="K78" s="16">
        <f t="shared" si="106"/>
        <v>6541958</v>
      </c>
      <c r="L78" s="16">
        <f t="shared" si="106"/>
        <v>0</v>
      </c>
      <c r="M78" s="16">
        <f t="shared" si="106"/>
        <v>6541958</v>
      </c>
      <c r="N78" s="16">
        <f t="shared" si="106"/>
        <v>0</v>
      </c>
      <c r="O78" s="16">
        <f t="shared" si="106"/>
        <v>6541958</v>
      </c>
      <c r="P78" s="16">
        <f t="shared" si="106"/>
        <v>450000</v>
      </c>
      <c r="Q78" s="16">
        <f t="shared" si="106"/>
        <v>0</v>
      </c>
      <c r="R78" s="16">
        <f t="shared" si="106"/>
        <v>450000</v>
      </c>
    </row>
    <row r="79" spans="1:18" s="13" customFormat="1">
      <c r="A79" s="17" t="s">
        <v>37</v>
      </c>
      <c r="B79" s="18" t="s">
        <v>8</v>
      </c>
      <c r="C79" s="18" t="s">
        <v>48</v>
      </c>
      <c r="D79" s="18" t="s">
        <v>66</v>
      </c>
      <c r="E79" s="18" t="s">
        <v>38</v>
      </c>
      <c r="F79" s="9">
        <v>7650000</v>
      </c>
      <c r="G79" s="9">
        <v>0</v>
      </c>
      <c r="H79" s="9">
        <f>F79+G79</f>
        <v>7650000</v>
      </c>
      <c r="I79" s="9">
        <v>0</v>
      </c>
      <c r="J79" s="9">
        <f>H79+I79</f>
        <v>7650000</v>
      </c>
      <c r="K79" s="9">
        <v>6541958</v>
      </c>
      <c r="L79" s="9">
        <v>0</v>
      </c>
      <c r="M79" s="9">
        <f>K79+L79</f>
        <v>6541958</v>
      </c>
      <c r="N79" s="9">
        <v>0</v>
      </c>
      <c r="O79" s="9">
        <f>M79+N79</f>
        <v>6541958</v>
      </c>
      <c r="P79" s="9">
        <v>450000</v>
      </c>
      <c r="Q79" s="9">
        <v>0</v>
      </c>
      <c r="R79" s="9">
        <f>P79+Q79</f>
        <v>450000</v>
      </c>
    </row>
    <row r="80" spans="1:18" s="13" customFormat="1" ht="12.75" customHeight="1">
      <c r="A80" s="14" t="s">
        <v>67</v>
      </c>
      <c r="B80" s="15" t="s">
        <v>8</v>
      </c>
      <c r="C80" s="15" t="s">
        <v>48</v>
      </c>
      <c r="D80" s="15" t="s">
        <v>68</v>
      </c>
      <c r="E80" s="15" t="s">
        <v>0</v>
      </c>
      <c r="F80" s="16">
        <f t="shared" ref="F80:R80" si="107">F81+F82+F83</f>
        <v>3504676.75</v>
      </c>
      <c r="G80" s="16">
        <f t="shared" ref="G80:H80" si="108">G81+G82+G83</f>
        <v>0</v>
      </c>
      <c r="H80" s="16">
        <f t="shared" si="108"/>
        <v>3504676.75</v>
      </c>
      <c r="I80" s="16">
        <f t="shared" ref="I80:J80" si="109">I81+I82+I83</f>
        <v>0</v>
      </c>
      <c r="J80" s="16">
        <f t="shared" si="109"/>
        <v>3504676.75</v>
      </c>
      <c r="K80" s="16">
        <f t="shared" si="107"/>
        <v>4027241.33</v>
      </c>
      <c r="L80" s="16">
        <f t="shared" ref="L80:M80" si="110">L81+L82+L83</f>
        <v>0</v>
      </c>
      <c r="M80" s="16">
        <f t="shared" si="110"/>
        <v>4027241.33</v>
      </c>
      <c r="N80" s="16">
        <f t="shared" ref="N80:O80" si="111">N81+N82+N83</f>
        <v>0</v>
      </c>
      <c r="O80" s="16">
        <f t="shared" si="111"/>
        <v>4027241.33</v>
      </c>
      <c r="P80" s="16">
        <f t="shared" si="107"/>
        <v>4533796.24</v>
      </c>
      <c r="Q80" s="16">
        <f t="shared" si="107"/>
        <v>0</v>
      </c>
      <c r="R80" s="16">
        <f t="shared" si="107"/>
        <v>4533796.24</v>
      </c>
    </row>
    <row r="81" spans="1:20" s="13" customFormat="1">
      <c r="A81" s="17" t="s">
        <v>19</v>
      </c>
      <c r="B81" s="18" t="s">
        <v>8</v>
      </c>
      <c r="C81" s="18" t="s">
        <v>48</v>
      </c>
      <c r="D81" s="18" t="s">
        <v>68</v>
      </c>
      <c r="E81" s="18" t="s">
        <v>20</v>
      </c>
      <c r="F81" s="9">
        <v>2255730.19</v>
      </c>
      <c r="G81" s="9">
        <v>0</v>
      </c>
      <c r="H81" s="9">
        <f>F81+G81</f>
        <v>2255730.19</v>
      </c>
      <c r="I81" s="9">
        <v>0</v>
      </c>
      <c r="J81" s="9">
        <f>H81+I81</f>
        <v>2255730.19</v>
      </c>
      <c r="K81" s="9">
        <v>2769776.37</v>
      </c>
      <c r="L81" s="9">
        <v>0</v>
      </c>
      <c r="M81" s="9">
        <f>K81+L81</f>
        <v>2769776.37</v>
      </c>
      <c r="N81" s="9">
        <v>0</v>
      </c>
      <c r="O81" s="9">
        <f>M81+N81</f>
        <v>2769776.37</v>
      </c>
      <c r="P81" s="9">
        <v>3267557.33</v>
      </c>
      <c r="Q81" s="9">
        <v>0</v>
      </c>
      <c r="R81" s="9">
        <f>P81+Q81</f>
        <v>3267557.33</v>
      </c>
    </row>
    <row r="82" spans="1:20" s="13" customFormat="1">
      <c r="A82" s="17" t="s">
        <v>69</v>
      </c>
      <c r="B82" s="18" t="s">
        <v>8</v>
      </c>
      <c r="C82" s="18" t="s">
        <v>48</v>
      </c>
      <c r="D82" s="18" t="s">
        <v>68</v>
      </c>
      <c r="E82" s="18" t="s">
        <v>70</v>
      </c>
      <c r="F82" s="9">
        <v>965000</v>
      </c>
      <c r="G82" s="9">
        <v>0</v>
      </c>
      <c r="H82" s="9">
        <f t="shared" ref="H82:H83" si="112">F82+G82</f>
        <v>965000</v>
      </c>
      <c r="I82" s="9">
        <v>0</v>
      </c>
      <c r="J82" s="9">
        <f t="shared" ref="J82:J83" si="113">H82+I82</f>
        <v>965000</v>
      </c>
      <c r="K82" s="9">
        <v>965000</v>
      </c>
      <c r="L82" s="9">
        <v>0</v>
      </c>
      <c r="M82" s="9">
        <f t="shared" ref="M82:M83" si="114">K82+L82</f>
        <v>965000</v>
      </c>
      <c r="N82" s="9">
        <v>0</v>
      </c>
      <c r="O82" s="9">
        <f t="shared" ref="O82:O83" si="115">M82+N82</f>
        <v>965000</v>
      </c>
      <c r="P82" s="9">
        <v>965000</v>
      </c>
      <c r="Q82" s="9">
        <v>0</v>
      </c>
      <c r="R82" s="9">
        <f t="shared" ref="R82:R83" si="116">P82+Q82</f>
        <v>965000</v>
      </c>
    </row>
    <row r="83" spans="1:20" s="13" customFormat="1">
      <c r="A83" s="17" t="s">
        <v>37</v>
      </c>
      <c r="B83" s="18" t="s">
        <v>8</v>
      </c>
      <c r="C83" s="18" t="s">
        <v>48</v>
      </c>
      <c r="D83" s="18" t="s">
        <v>68</v>
      </c>
      <c r="E83" s="18" t="s">
        <v>38</v>
      </c>
      <c r="F83" s="9">
        <v>283946.56</v>
      </c>
      <c r="G83" s="9">
        <v>0</v>
      </c>
      <c r="H83" s="9">
        <f t="shared" si="112"/>
        <v>283946.56</v>
      </c>
      <c r="I83" s="9">
        <v>0</v>
      </c>
      <c r="J83" s="9">
        <f t="shared" si="113"/>
        <v>283946.56</v>
      </c>
      <c r="K83" s="9">
        <v>292464.96000000002</v>
      </c>
      <c r="L83" s="9">
        <v>0</v>
      </c>
      <c r="M83" s="9">
        <f t="shared" si="114"/>
        <v>292464.96000000002</v>
      </c>
      <c r="N83" s="9">
        <v>0</v>
      </c>
      <c r="O83" s="9">
        <f t="shared" si="115"/>
        <v>292464.96000000002</v>
      </c>
      <c r="P83" s="9">
        <v>301238.90999999997</v>
      </c>
      <c r="Q83" s="9">
        <v>0</v>
      </c>
      <c r="R83" s="9">
        <f t="shared" si="116"/>
        <v>301238.90999999997</v>
      </c>
    </row>
    <row r="84" spans="1:20" s="13" customFormat="1">
      <c r="A84" s="10" t="s">
        <v>71</v>
      </c>
      <c r="B84" s="11" t="s">
        <v>8</v>
      </c>
      <c r="C84" s="11" t="s">
        <v>48</v>
      </c>
      <c r="D84" s="11" t="s">
        <v>72</v>
      </c>
      <c r="E84" s="11" t="s">
        <v>0</v>
      </c>
      <c r="F84" s="12">
        <f t="shared" ref="F84:J85" si="117">F85</f>
        <v>0</v>
      </c>
      <c r="G84" s="12">
        <f t="shared" si="117"/>
        <v>0</v>
      </c>
      <c r="H84" s="12">
        <f t="shared" si="117"/>
        <v>0</v>
      </c>
      <c r="I84" s="12">
        <f t="shared" si="117"/>
        <v>0</v>
      </c>
      <c r="J84" s="12">
        <f t="shared" si="117"/>
        <v>0</v>
      </c>
      <c r="K84" s="12">
        <f t="shared" ref="K84:R85" si="118">K85</f>
        <v>13143059.49</v>
      </c>
      <c r="L84" s="12">
        <f t="shared" si="118"/>
        <v>0</v>
      </c>
      <c r="M84" s="12">
        <f t="shared" si="118"/>
        <v>13143059.49</v>
      </c>
      <c r="N84" s="12">
        <f t="shared" si="118"/>
        <v>0</v>
      </c>
      <c r="O84" s="12">
        <f t="shared" si="118"/>
        <v>13143059.49</v>
      </c>
      <c r="P84" s="12">
        <f t="shared" si="118"/>
        <v>26558330.25</v>
      </c>
      <c r="Q84" s="12">
        <f t="shared" si="118"/>
        <v>0</v>
      </c>
      <c r="R84" s="12">
        <f t="shared" si="118"/>
        <v>26558330.25</v>
      </c>
    </row>
    <row r="85" spans="1:20" s="13" customFormat="1" ht="15" customHeight="1">
      <c r="A85" s="33" t="s">
        <v>71</v>
      </c>
      <c r="B85" s="34" t="s">
        <v>8</v>
      </c>
      <c r="C85" s="34" t="s">
        <v>48</v>
      </c>
      <c r="D85" s="34" t="s">
        <v>72</v>
      </c>
      <c r="E85" s="34" t="s">
        <v>0</v>
      </c>
      <c r="F85" s="25">
        <f t="shared" si="117"/>
        <v>0</v>
      </c>
      <c r="G85" s="25">
        <f t="shared" si="117"/>
        <v>0</v>
      </c>
      <c r="H85" s="25">
        <f t="shared" si="117"/>
        <v>0</v>
      </c>
      <c r="I85" s="25">
        <f t="shared" si="117"/>
        <v>0</v>
      </c>
      <c r="J85" s="25">
        <f t="shared" si="117"/>
        <v>0</v>
      </c>
      <c r="K85" s="25">
        <f t="shared" si="118"/>
        <v>13143059.49</v>
      </c>
      <c r="L85" s="25">
        <f t="shared" si="118"/>
        <v>0</v>
      </c>
      <c r="M85" s="25">
        <f t="shared" si="118"/>
        <v>13143059.49</v>
      </c>
      <c r="N85" s="25">
        <f t="shared" si="118"/>
        <v>0</v>
      </c>
      <c r="O85" s="25">
        <f t="shared" si="118"/>
        <v>13143059.49</v>
      </c>
      <c r="P85" s="25">
        <f t="shared" si="118"/>
        <v>26558330.25</v>
      </c>
      <c r="Q85" s="25">
        <f t="shared" si="118"/>
        <v>0</v>
      </c>
      <c r="R85" s="25">
        <f t="shared" si="118"/>
        <v>26558330.25</v>
      </c>
    </row>
    <row r="86" spans="1:20" s="13" customFormat="1" ht="15" customHeight="1">
      <c r="A86" s="47" t="s">
        <v>37</v>
      </c>
      <c r="B86" s="48" t="s">
        <v>8</v>
      </c>
      <c r="C86" s="48" t="s">
        <v>48</v>
      </c>
      <c r="D86" s="48" t="s">
        <v>72</v>
      </c>
      <c r="E86" s="48" t="s">
        <v>38</v>
      </c>
      <c r="F86" s="50">
        <v>0</v>
      </c>
      <c r="G86" s="50">
        <v>0</v>
      </c>
      <c r="H86" s="50">
        <f>F86+G86</f>
        <v>0</v>
      </c>
      <c r="I86" s="50">
        <v>0</v>
      </c>
      <c r="J86" s="50">
        <f>H86+I86</f>
        <v>0</v>
      </c>
      <c r="K86" s="78">
        <v>13143059.49</v>
      </c>
      <c r="L86" s="78">
        <v>0</v>
      </c>
      <c r="M86" s="78">
        <f>K86+L86</f>
        <v>13143059.49</v>
      </c>
      <c r="N86" s="78">
        <v>0</v>
      </c>
      <c r="O86" s="78">
        <f>M86+N86</f>
        <v>13143059.49</v>
      </c>
      <c r="P86" s="78">
        <v>26558330.25</v>
      </c>
      <c r="Q86" s="78">
        <v>0</v>
      </c>
      <c r="R86" s="78">
        <f>P86+Q86</f>
        <v>26558330.25</v>
      </c>
      <c r="S86" s="75"/>
      <c r="T86" s="75"/>
    </row>
    <row r="87" spans="1:20" s="13" customFormat="1" ht="25.5">
      <c r="A87" s="10" t="s">
        <v>213</v>
      </c>
      <c r="B87" s="11" t="s">
        <v>10</v>
      </c>
      <c r="C87" s="11" t="s">
        <v>0</v>
      </c>
      <c r="D87" s="11" t="s">
        <v>0</v>
      </c>
      <c r="E87" s="11" t="s">
        <v>0</v>
      </c>
      <c r="F87" s="12">
        <f>F88</f>
        <v>4625950.34</v>
      </c>
      <c r="G87" s="12">
        <f>G88</f>
        <v>1997849</v>
      </c>
      <c r="H87" s="12">
        <f>H88</f>
        <v>6623799.3399999999</v>
      </c>
      <c r="I87" s="12">
        <f>I88</f>
        <v>-9103.41</v>
      </c>
      <c r="J87" s="12">
        <f>J88</f>
        <v>6614695.9299999997</v>
      </c>
      <c r="K87" s="12">
        <f t="shared" ref="K87:R87" si="119">K88</f>
        <v>4731025.83</v>
      </c>
      <c r="L87" s="12">
        <f t="shared" si="119"/>
        <v>0</v>
      </c>
      <c r="M87" s="12">
        <f t="shared" si="119"/>
        <v>4731025.83</v>
      </c>
      <c r="N87" s="12">
        <f t="shared" si="119"/>
        <v>0</v>
      </c>
      <c r="O87" s="12">
        <f t="shared" si="119"/>
        <v>4731025.83</v>
      </c>
      <c r="P87" s="12">
        <f t="shared" si="119"/>
        <v>4734099.0200000005</v>
      </c>
      <c r="Q87" s="12">
        <f t="shared" si="119"/>
        <v>0</v>
      </c>
      <c r="R87" s="12">
        <f t="shared" si="119"/>
        <v>4734099.0200000005</v>
      </c>
      <c r="S87" s="75"/>
      <c r="T87" s="75"/>
    </row>
    <row r="88" spans="1:20" s="13" customFormat="1" ht="25.5">
      <c r="A88" s="10" t="s">
        <v>73</v>
      </c>
      <c r="B88" s="11" t="s">
        <v>10</v>
      </c>
      <c r="C88" s="11" t="s">
        <v>74</v>
      </c>
      <c r="D88" s="11" t="s">
        <v>0</v>
      </c>
      <c r="E88" s="11" t="s">
        <v>0</v>
      </c>
      <c r="F88" s="12">
        <f>F89+F101+F106</f>
        <v>4625950.34</v>
      </c>
      <c r="G88" s="12">
        <f>G89+G101+G106</f>
        <v>1997849</v>
      </c>
      <c r="H88" s="12">
        <f>H89+H101+H106</f>
        <v>6623799.3399999999</v>
      </c>
      <c r="I88" s="12">
        <f>I89+I101+I106</f>
        <v>-9103.41</v>
      </c>
      <c r="J88" s="12">
        <f>J89+J101+J106</f>
        <v>6614695.9299999997</v>
      </c>
      <c r="K88" s="12">
        <f t="shared" ref="K88:R88" si="120">K89+K101+K106</f>
        <v>4731025.83</v>
      </c>
      <c r="L88" s="12">
        <f t="shared" ref="L88:M88" si="121">L89+L101+L106</f>
        <v>0</v>
      </c>
      <c r="M88" s="12">
        <f t="shared" si="121"/>
        <v>4731025.83</v>
      </c>
      <c r="N88" s="12">
        <f t="shared" ref="N88:O88" si="122">N89+N101+N106</f>
        <v>0</v>
      </c>
      <c r="O88" s="12">
        <f t="shared" si="122"/>
        <v>4731025.83</v>
      </c>
      <c r="P88" s="12">
        <f t="shared" si="120"/>
        <v>4734099.0200000005</v>
      </c>
      <c r="Q88" s="12">
        <f t="shared" si="120"/>
        <v>0</v>
      </c>
      <c r="R88" s="12">
        <f t="shared" si="120"/>
        <v>4734099.0200000005</v>
      </c>
    </row>
    <row r="89" spans="1:20" s="13" customFormat="1">
      <c r="A89" s="59" t="s">
        <v>248</v>
      </c>
      <c r="B89" s="62" t="s">
        <v>10</v>
      </c>
      <c r="C89" s="62" t="s">
        <v>74</v>
      </c>
      <c r="D89" s="62" t="s">
        <v>272</v>
      </c>
      <c r="E89" s="63"/>
      <c r="F89" s="52">
        <f>F90+F94+F98</f>
        <v>1878723.69</v>
      </c>
      <c r="G89" s="52">
        <f>G90+G94+G98</f>
        <v>81341.95</v>
      </c>
      <c r="H89" s="52">
        <f>H90+H94+H98</f>
        <v>1960065.64</v>
      </c>
      <c r="I89" s="52">
        <f>I90+I94+I98</f>
        <v>0</v>
      </c>
      <c r="J89" s="52">
        <f>J90+J94+J98</f>
        <v>1960065.64</v>
      </c>
      <c r="K89" s="52">
        <f t="shared" ref="K89:R89" si="123">K90+K94+K98</f>
        <v>1901382.2</v>
      </c>
      <c r="L89" s="52">
        <f t="shared" ref="L89:M89" si="124">L90+L94+L98</f>
        <v>0</v>
      </c>
      <c r="M89" s="52">
        <f t="shared" si="124"/>
        <v>1901382.2</v>
      </c>
      <c r="N89" s="52">
        <f t="shared" ref="N89:O89" si="125">N90+N94+N98</f>
        <v>0</v>
      </c>
      <c r="O89" s="52">
        <f t="shared" si="125"/>
        <v>1901382.2</v>
      </c>
      <c r="P89" s="52">
        <f t="shared" si="123"/>
        <v>1901382.2</v>
      </c>
      <c r="Q89" s="52">
        <f t="shared" si="123"/>
        <v>0</v>
      </c>
      <c r="R89" s="52">
        <f t="shared" si="123"/>
        <v>1901382.2</v>
      </c>
    </row>
    <row r="90" spans="1:20" s="13" customFormat="1">
      <c r="A90" s="59" t="s">
        <v>249</v>
      </c>
      <c r="B90" s="62" t="s">
        <v>10</v>
      </c>
      <c r="C90" s="62" t="s">
        <v>74</v>
      </c>
      <c r="D90" s="62" t="s">
        <v>273</v>
      </c>
      <c r="E90" s="63"/>
      <c r="F90" s="52">
        <f>F91</f>
        <v>809192.84</v>
      </c>
      <c r="G90" s="52">
        <f>G91</f>
        <v>35304</v>
      </c>
      <c r="H90" s="52">
        <f>H91</f>
        <v>844496.84</v>
      </c>
      <c r="I90" s="52">
        <f>I91</f>
        <v>0</v>
      </c>
      <c r="J90" s="52">
        <f>J91</f>
        <v>844496.84</v>
      </c>
      <c r="K90" s="52">
        <f t="shared" ref="K90:R90" si="126">K91</f>
        <v>829479.2</v>
      </c>
      <c r="L90" s="52">
        <f t="shared" si="126"/>
        <v>0</v>
      </c>
      <c r="M90" s="52">
        <f t="shared" si="126"/>
        <v>829479.2</v>
      </c>
      <c r="N90" s="52">
        <f t="shared" si="126"/>
        <v>0</v>
      </c>
      <c r="O90" s="52">
        <f t="shared" si="126"/>
        <v>829479.2</v>
      </c>
      <c r="P90" s="52">
        <f t="shared" si="126"/>
        <v>829479.2</v>
      </c>
      <c r="Q90" s="52">
        <f t="shared" si="126"/>
        <v>0</v>
      </c>
      <c r="R90" s="52">
        <f t="shared" si="126"/>
        <v>829479.2</v>
      </c>
    </row>
    <row r="91" spans="1:20" s="13" customFormat="1" ht="27">
      <c r="A91" s="60" t="s">
        <v>250</v>
      </c>
      <c r="B91" s="64" t="s">
        <v>10</v>
      </c>
      <c r="C91" s="64" t="s">
        <v>74</v>
      </c>
      <c r="D91" s="64" t="s">
        <v>274</v>
      </c>
      <c r="E91" s="62"/>
      <c r="F91" s="52">
        <f>F92+F93</f>
        <v>809192.84</v>
      </c>
      <c r="G91" s="52">
        <f>G92+G93</f>
        <v>35304</v>
      </c>
      <c r="H91" s="52">
        <f>H92+H93</f>
        <v>844496.84</v>
      </c>
      <c r="I91" s="52">
        <f>I92+I93</f>
        <v>0</v>
      </c>
      <c r="J91" s="52">
        <f>J92+J93</f>
        <v>844496.84</v>
      </c>
      <c r="K91" s="52">
        <f t="shared" ref="K91:R91" si="127">K92+K93</f>
        <v>829479.2</v>
      </c>
      <c r="L91" s="52">
        <f t="shared" ref="L91:M91" si="128">L92+L93</f>
        <v>0</v>
      </c>
      <c r="M91" s="52">
        <f t="shared" si="128"/>
        <v>829479.2</v>
      </c>
      <c r="N91" s="52">
        <f t="shared" ref="N91:O91" si="129">N92+N93</f>
        <v>0</v>
      </c>
      <c r="O91" s="52">
        <f t="shared" si="129"/>
        <v>829479.2</v>
      </c>
      <c r="P91" s="52">
        <f t="shared" si="127"/>
        <v>829479.2</v>
      </c>
      <c r="Q91" s="52">
        <f t="shared" si="127"/>
        <v>0</v>
      </c>
      <c r="R91" s="52">
        <f t="shared" si="127"/>
        <v>829479.2</v>
      </c>
    </row>
    <row r="92" spans="1:20" s="13" customFormat="1" ht="13.5">
      <c r="A92" s="61" t="s">
        <v>19</v>
      </c>
      <c r="B92" s="64" t="s">
        <v>10</v>
      </c>
      <c r="C92" s="64" t="s">
        <v>74</v>
      </c>
      <c r="D92" s="65" t="s">
        <v>274</v>
      </c>
      <c r="E92" s="63">
        <v>200</v>
      </c>
      <c r="F92" s="66">
        <v>669192.84</v>
      </c>
      <c r="G92" s="66">
        <f>4800+30504</f>
        <v>35304</v>
      </c>
      <c r="H92" s="66">
        <f>F92+G92</f>
        <v>704496.84</v>
      </c>
      <c r="I92" s="66">
        <v>0</v>
      </c>
      <c r="J92" s="66">
        <f>H92+I92</f>
        <v>704496.84</v>
      </c>
      <c r="K92" s="66">
        <v>689479.2</v>
      </c>
      <c r="L92" s="66">
        <v>0</v>
      </c>
      <c r="M92" s="66">
        <f>K92+L92</f>
        <v>689479.2</v>
      </c>
      <c r="N92" s="66">
        <v>0</v>
      </c>
      <c r="O92" s="66">
        <f>M92+N92</f>
        <v>689479.2</v>
      </c>
      <c r="P92" s="66">
        <v>689479.2</v>
      </c>
      <c r="Q92" s="66">
        <v>0</v>
      </c>
      <c r="R92" s="66">
        <f>P92+Q92</f>
        <v>689479.2</v>
      </c>
    </row>
    <row r="93" spans="1:20" s="13" customFormat="1" ht="25.5">
      <c r="A93" s="61" t="s">
        <v>251</v>
      </c>
      <c r="B93" s="64" t="s">
        <v>10</v>
      </c>
      <c r="C93" s="64" t="s">
        <v>74</v>
      </c>
      <c r="D93" s="65" t="s">
        <v>274</v>
      </c>
      <c r="E93" s="63">
        <v>300</v>
      </c>
      <c r="F93" s="66">
        <v>140000</v>
      </c>
      <c r="G93" s="66">
        <v>0</v>
      </c>
      <c r="H93" s="66">
        <f>F93+G93</f>
        <v>140000</v>
      </c>
      <c r="I93" s="66">
        <v>0</v>
      </c>
      <c r="J93" s="66">
        <f>H93+I93</f>
        <v>140000</v>
      </c>
      <c r="K93" s="66">
        <v>140000</v>
      </c>
      <c r="L93" s="66">
        <v>0</v>
      </c>
      <c r="M93" s="66">
        <f>K93+L93</f>
        <v>140000</v>
      </c>
      <c r="N93" s="66">
        <v>0</v>
      </c>
      <c r="O93" s="66">
        <f>M93+N93</f>
        <v>140000</v>
      </c>
      <c r="P93" s="66">
        <v>140000</v>
      </c>
      <c r="Q93" s="66">
        <v>0</v>
      </c>
      <c r="R93" s="66">
        <f>P93+Q93</f>
        <v>140000</v>
      </c>
    </row>
    <row r="94" spans="1:20" s="13" customFormat="1" ht="13.5">
      <c r="A94" s="60" t="s">
        <v>252</v>
      </c>
      <c r="B94" s="62" t="s">
        <v>10</v>
      </c>
      <c r="C94" s="62" t="s">
        <v>74</v>
      </c>
      <c r="D94" s="62" t="s">
        <v>275</v>
      </c>
      <c r="E94" s="63"/>
      <c r="F94" s="52">
        <f>F95</f>
        <v>374530.85</v>
      </c>
      <c r="G94" s="52">
        <f>G95</f>
        <v>0</v>
      </c>
      <c r="H94" s="52">
        <f>H95</f>
        <v>374530.85</v>
      </c>
      <c r="I94" s="52">
        <f>I95</f>
        <v>0</v>
      </c>
      <c r="J94" s="52">
        <f>J95</f>
        <v>374530.85</v>
      </c>
      <c r="K94" s="52">
        <f t="shared" ref="K94:R94" si="130">K95</f>
        <v>376903</v>
      </c>
      <c r="L94" s="52">
        <f t="shared" si="130"/>
        <v>0</v>
      </c>
      <c r="M94" s="52">
        <f t="shared" si="130"/>
        <v>376903</v>
      </c>
      <c r="N94" s="52">
        <f t="shared" si="130"/>
        <v>0</v>
      </c>
      <c r="O94" s="52">
        <f t="shared" si="130"/>
        <v>376903</v>
      </c>
      <c r="P94" s="52">
        <f t="shared" si="130"/>
        <v>376903</v>
      </c>
      <c r="Q94" s="52">
        <f t="shared" si="130"/>
        <v>0</v>
      </c>
      <c r="R94" s="52">
        <f t="shared" si="130"/>
        <v>376903</v>
      </c>
    </row>
    <row r="95" spans="1:20" s="13" customFormat="1" ht="27">
      <c r="A95" s="60" t="s">
        <v>253</v>
      </c>
      <c r="B95" s="64" t="s">
        <v>10</v>
      </c>
      <c r="C95" s="64" t="s">
        <v>74</v>
      </c>
      <c r="D95" s="64" t="s">
        <v>276</v>
      </c>
      <c r="E95" s="64"/>
      <c r="F95" s="52">
        <f>F96+F97</f>
        <v>374530.85</v>
      </c>
      <c r="G95" s="52">
        <f>G96+G97</f>
        <v>0</v>
      </c>
      <c r="H95" s="52">
        <f>H96+H97</f>
        <v>374530.85</v>
      </c>
      <c r="I95" s="52">
        <f>I96+I97</f>
        <v>0</v>
      </c>
      <c r="J95" s="52">
        <f>J96+J97</f>
        <v>374530.85</v>
      </c>
      <c r="K95" s="52">
        <f t="shared" ref="K95:R95" si="131">K96+K97</f>
        <v>376903</v>
      </c>
      <c r="L95" s="52">
        <f t="shared" ref="L95:M95" si="132">L96+L97</f>
        <v>0</v>
      </c>
      <c r="M95" s="52">
        <f t="shared" si="132"/>
        <v>376903</v>
      </c>
      <c r="N95" s="52">
        <f t="shared" ref="N95:O95" si="133">N96+N97</f>
        <v>0</v>
      </c>
      <c r="O95" s="52">
        <f t="shared" si="133"/>
        <v>376903</v>
      </c>
      <c r="P95" s="52">
        <f t="shared" si="131"/>
        <v>376903</v>
      </c>
      <c r="Q95" s="52">
        <f t="shared" si="131"/>
        <v>0</v>
      </c>
      <c r="R95" s="52">
        <f t="shared" si="131"/>
        <v>376903</v>
      </c>
    </row>
    <row r="96" spans="1:20" s="13" customFormat="1">
      <c r="A96" s="61" t="s">
        <v>19</v>
      </c>
      <c r="B96" s="65" t="s">
        <v>10</v>
      </c>
      <c r="C96" s="65" t="s">
        <v>74</v>
      </c>
      <c r="D96" s="65" t="s">
        <v>276</v>
      </c>
      <c r="E96" s="63">
        <v>200</v>
      </c>
      <c r="F96" s="66">
        <v>274880.84999999998</v>
      </c>
      <c r="G96" s="66">
        <v>0</v>
      </c>
      <c r="H96" s="66">
        <f>F96+G96</f>
        <v>274880.84999999998</v>
      </c>
      <c r="I96" s="66">
        <v>0</v>
      </c>
      <c r="J96" s="66">
        <f>H96+I96</f>
        <v>274880.84999999998</v>
      </c>
      <c r="K96" s="66">
        <v>273665.59999999998</v>
      </c>
      <c r="L96" s="66">
        <v>0</v>
      </c>
      <c r="M96" s="66">
        <f>K96+L96</f>
        <v>273665.59999999998</v>
      </c>
      <c r="N96" s="66">
        <v>0</v>
      </c>
      <c r="O96" s="66">
        <f>M96+N96</f>
        <v>273665.59999999998</v>
      </c>
      <c r="P96" s="66">
        <v>273665.59999999998</v>
      </c>
      <c r="Q96" s="66">
        <v>0</v>
      </c>
      <c r="R96" s="66">
        <f>P96+Q96</f>
        <v>273665.59999999998</v>
      </c>
    </row>
    <row r="97" spans="1:18" s="13" customFormat="1" ht="12.75" customHeight="1">
      <c r="A97" s="61" t="s">
        <v>251</v>
      </c>
      <c r="B97" s="65" t="s">
        <v>10</v>
      </c>
      <c r="C97" s="65" t="s">
        <v>74</v>
      </c>
      <c r="D97" s="65" t="s">
        <v>276</v>
      </c>
      <c r="E97" s="63">
        <v>300</v>
      </c>
      <c r="F97" s="66">
        <v>99650</v>
      </c>
      <c r="G97" s="66">
        <v>0</v>
      </c>
      <c r="H97" s="66">
        <f>F97+G97</f>
        <v>99650</v>
      </c>
      <c r="I97" s="66">
        <v>0</v>
      </c>
      <c r="J97" s="66">
        <f>H97+I97</f>
        <v>99650</v>
      </c>
      <c r="K97" s="66">
        <v>103237.4</v>
      </c>
      <c r="L97" s="66">
        <v>0</v>
      </c>
      <c r="M97" s="66">
        <f>K97+L97</f>
        <v>103237.4</v>
      </c>
      <c r="N97" s="66">
        <v>0</v>
      </c>
      <c r="O97" s="66">
        <f>M97+N97</f>
        <v>103237.4</v>
      </c>
      <c r="P97" s="66">
        <v>103237.4</v>
      </c>
      <c r="Q97" s="66">
        <v>0</v>
      </c>
      <c r="R97" s="66">
        <f>P97+Q97</f>
        <v>103237.4</v>
      </c>
    </row>
    <row r="98" spans="1:18" s="13" customFormat="1">
      <c r="A98" s="67" t="s">
        <v>260</v>
      </c>
      <c r="B98" s="62" t="s">
        <v>10</v>
      </c>
      <c r="C98" s="62" t="s">
        <v>74</v>
      </c>
      <c r="D98" s="62" t="s">
        <v>277</v>
      </c>
      <c r="E98" s="63"/>
      <c r="F98" s="52">
        <f t="shared" ref="F98:J99" si="134">F99</f>
        <v>695000</v>
      </c>
      <c r="G98" s="52">
        <f t="shared" si="134"/>
        <v>46037.95</v>
      </c>
      <c r="H98" s="52">
        <f t="shared" si="134"/>
        <v>741037.95</v>
      </c>
      <c r="I98" s="52">
        <f t="shared" si="134"/>
        <v>0</v>
      </c>
      <c r="J98" s="52">
        <f t="shared" si="134"/>
        <v>741037.95</v>
      </c>
      <c r="K98" s="52">
        <f t="shared" ref="K98:R99" si="135">K99</f>
        <v>695000</v>
      </c>
      <c r="L98" s="52">
        <f t="shared" si="135"/>
        <v>0</v>
      </c>
      <c r="M98" s="52">
        <f t="shared" si="135"/>
        <v>695000</v>
      </c>
      <c r="N98" s="52">
        <f t="shared" si="135"/>
        <v>0</v>
      </c>
      <c r="O98" s="52">
        <f t="shared" si="135"/>
        <v>695000</v>
      </c>
      <c r="P98" s="52">
        <f t="shared" si="135"/>
        <v>695000</v>
      </c>
      <c r="Q98" s="52">
        <f t="shared" si="135"/>
        <v>0</v>
      </c>
      <c r="R98" s="52">
        <f t="shared" si="135"/>
        <v>695000</v>
      </c>
    </row>
    <row r="99" spans="1:18" s="13" customFormat="1" ht="13.5">
      <c r="A99" s="60" t="s">
        <v>261</v>
      </c>
      <c r="B99" s="64" t="s">
        <v>10</v>
      </c>
      <c r="C99" s="64" t="s">
        <v>74</v>
      </c>
      <c r="D99" s="64" t="s">
        <v>278</v>
      </c>
      <c r="E99" s="64"/>
      <c r="F99" s="25">
        <f t="shared" si="134"/>
        <v>695000</v>
      </c>
      <c r="G99" s="25">
        <f t="shared" si="134"/>
        <v>46037.95</v>
      </c>
      <c r="H99" s="25">
        <f t="shared" si="134"/>
        <v>741037.95</v>
      </c>
      <c r="I99" s="25">
        <f t="shared" si="134"/>
        <v>0</v>
      </c>
      <c r="J99" s="25">
        <f t="shared" si="134"/>
        <v>741037.95</v>
      </c>
      <c r="K99" s="25">
        <f t="shared" si="135"/>
        <v>695000</v>
      </c>
      <c r="L99" s="25">
        <f t="shared" si="135"/>
        <v>0</v>
      </c>
      <c r="M99" s="25">
        <f t="shared" si="135"/>
        <v>695000</v>
      </c>
      <c r="N99" s="25">
        <f t="shared" si="135"/>
        <v>0</v>
      </c>
      <c r="O99" s="25">
        <f t="shared" si="135"/>
        <v>695000</v>
      </c>
      <c r="P99" s="25">
        <f t="shared" si="135"/>
        <v>695000</v>
      </c>
      <c r="Q99" s="25">
        <f t="shared" si="135"/>
        <v>0</v>
      </c>
      <c r="R99" s="25">
        <f t="shared" si="135"/>
        <v>695000</v>
      </c>
    </row>
    <row r="100" spans="1:18" s="13" customFormat="1" ht="13.5" customHeight="1">
      <c r="A100" s="17" t="s">
        <v>19</v>
      </c>
      <c r="B100" s="63" t="s">
        <v>10</v>
      </c>
      <c r="C100" s="63" t="s">
        <v>74</v>
      </c>
      <c r="D100" s="63" t="s">
        <v>278</v>
      </c>
      <c r="E100" s="63">
        <v>200</v>
      </c>
      <c r="F100" s="66">
        <f>660000+35000</f>
        <v>695000</v>
      </c>
      <c r="G100" s="66">
        <v>46037.95</v>
      </c>
      <c r="H100" s="66">
        <f>F100+G100</f>
        <v>741037.95</v>
      </c>
      <c r="I100" s="66">
        <v>0</v>
      </c>
      <c r="J100" s="66">
        <f>H100+I100</f>
        <v>741037.95</v>
      </c>
      <c r="K100" s="66">
        <f t="shared" ref="K100:P100" si="136">660000+35000</f>
        <v>695000</v>
      </c>
      <c r="L100" s="66">
        <v>0</v>
      </c>
      <c r="M100" s="66">
        <f>K100+L100</f>
        <v>695000</v>
      </c>
      <c r="N100" s="66">
        <v>0</v>
      </c>
      <c r="O100" s="66">
        <f>M100+N100</f>
        <v>695000</v>
      </c>
      <c r="P100" s="66">
        <f t="shared" si="136"/>
        <v>695000</v>
      </c>
      <c r="Q100" s="66">
        <v>0</v>
      </c>
      <c r="R100" s="66">
        <f>P100+Q100</f>
        <v>695000</v>
      </c>
    </row>
    <row r="101" spans="1:18" s="13" customFormat="1" ht="25.5">
      <c r="A101" s="10" t="s">
        <v>75</v>
      </c>
      <c r="B101" s="11" t="s">
        <v>10</v>
      </c>
      <c r="C101" s="11" t="s">
        <v>74</v>
      </c>
      <c r="D101" s="11" t="s">
        <v>76</v>
      </c>
      <c r="E101" s="11" t="s">
        <v>0</v>
      </c>
      <c r="F101" s="12">
        <f t="shared" ref="F101:J102" si="137">F102</f>
        <v>2647770.65</v>
      </c>
      <c r="G101" s="12">
        <f t="shared" si="137"/>
        <v>1916507.05</v>
      </c>
      <c r="H101" s="12">
        <f t="shared" si="137"/>
        <v>4564277.7</v>
      </c>
      <c r="I101" s="12">
        <f t="shared" si="137"/>
        <v>-9103.41</v>
      </c>
      <c r="J101" s="12">
        <f t="shared" si="137"/>
        <v>4555174.29</v>
      </c>
      <c r="K101" s="12">
        <f t="shared" ref="K101:R102" si="138">K102</f>
        <v>2727203.95</v>
      </c>
      <c r="L101" s="12">
        <f t="shared" si="138"/>
        <v>0</v>
      </c>
      <c r="M101" s="12">
        <f t="shared" si="138"/>
        <v>2727203.95</v>
      </c>
      <c r="N101" s="12">
        <f t="shared" si="138"/>
        <v>0</v>
      </c>
      <c r="O101" s="12">
        <f t="shared" si="138"/>
        <v>2727203.95</v>
      </c>
      <c r="P101" s="12">
        <f t="shared" si="138"/>
        <v>2727203.95</v>
      </c>
      <c r="Q101" s="12">
        <f t="shared" si="138"/>
        <v>0</v>
      </c>
      <c r="R101" s="12">
        <f t="shared" si="138"/>
        <v>2727203.95</v>
      </c>
    </row>
    <row r="102" spans="1:18" s="13" customFormat="1" ht="25.5">
      <c r="A102" s="10" t="s">
        <v>77</v>
      </c>
      <c r="B102" s="11" t="s">
        <v>10</v>
      </c>
      <c r="C102" s="11" t="s">
        <v>74</v>
      </c>
      <c r="D102" s="11" t="s">
        <v>78</v>
      </c>
      <c r="E102" s="11" t="s">
        <v>0</v>
      </c>
      <c r="F102" s="12">
        <f t="shared" si="137"/>
        <v>2647770.65</v>
      </c>
      <c r="G102" s="12">
        <f t="shared" si="137"/>
        <v>1916507.05</v>
      </c>
      <c r="H102" s="12">
        <f t="shared" si="137"/>
        <v>4564277.7</v>
      </c>
      <c r="I102" s="12">
        <f t="shared" si="137"/>
        <v>-9103.41</v>
      </c>
      <c r="J102" s="12">
        <f t="shared" si="137"/>
        <v>4555174.29</v>
      </c>
      <c r="K102" s="12">
        <f t="shared" si="138"/>
        <v>2727203.95</v>
      </c>
      <c r="L102" s="12">
        <f t="shared" si="138"/>
        <v>0</v>
      </c>
      <c r="M102" s="12">
        <f t="shared" si="138"/>
        <v>2727203.95</v>
      </c>
      <c r="N102" s="12">
        <f t="shared" si="138"/>
        <v>0</v>
      </c>
      <c r="O102" s="12">
        <f t="shared" si="138"/>
        <v>2727203.95</v>
      </c>
      <c r="P102" s="12">
        <f t="shared" si="138"/>
        <v>2727203.95</v>
      </c>
      <c r="Q102" s="12">
        <f t="shared" si="138"/>
        <v>0</v>
      </c>
      <c r="R102" s="12">
        <f t="shared" si="138"/>
        <v>2727203.95</v>
      </c>
    </row>
    <row r="103" spans="1:18" s="13" customFormat="1" ht="27">
      <c r="A103" s="14" t="s">
        <v>79</v>
      </c>
      <c r="B103" s="15" t="s">
        <v>10</v>
      </c>
      <c r="C103" s="15" t="s">
        <v>74</v>
      </c>
      <c r="D103" s="15" t="s">
        <v>80</v>
      </c>
      <c r="E103" s="15" t="s">
        <v>0</v>
      </c>
      <c r="F103" s="16">
        <f>F104+F105</f>
        <v>2647770.65</v>
      </c>
      <c r="G103" s="16">
        <f>G104+G105</f>
        <v>1916507.05</v>
      </c>
      <c r="H103" s="16">
        <f>H104+H105</f>
        <v>4564277.7</v>
      </c>
      <c r="I103" s="16">
        <f>I104+I105</f>
        <v>-9103.41</v>
      </c>
      <c r="J103" s="16">
        <f>J104+J105</f>
        <v>4555174.29</v>
      </c>
      <c r="K103" s="16">
        <f t="shared" ref="K103:R103" si="139">K104+K105</f>
        <v>2727203.95</v>
      </c>
      <c r="L103" s="16">
        <f t="shared" ref="L103:M103" si="140">L104+L105</f>
        <v>0</v>
      </c>
      <c r="M103" s="16">
        <f t="shared" si="140"/>
        <v>2727203.95</v>
      </c>
      <c r="N103" s="16">
        <f t="shared" ref="N103:O103" si="141">N104+N105</f>
        <v>0</v>
      </c>
      <c r="O103" s="16">
        <f t="shared" si="141"/>
        <v>2727203.95</v>
      </c>
      <c r="P103" s="16">
        <f t="shared" si="139"/>
        <v>2727203.95</v>
      </c>
      <c r="Q103" s="16">
        <f t="shared" si="139"/>
        <v>0</v>
      </c>
      <c r="R103" s="16">
        <f t="shared" si="139"/>
        <v>2727203.95</v>
      </c>
    </row>
    <row r="104" spans="1:18" s="13" customFormat="1">
      <c r="A104" s="17" t="s">
        <v>19</v>
      </c>
      <c r="B104" s="18" t="s">
        <v>10</v>
      </c>
      <c r="C104" s="18" t="s">
        <v>74</v>
      </c>
      <c r="D104" s="18" t="s">
        <v>80</v>
      </c>
      <c r="E104" s="18" t="s">
        <v>20</v>
      </c>
      <c r="F104" s="9">
        <v>2411231.65</v>
      </c>
      <c r="G104" s="50">
        <f>1820681.7+95825.35</f>
        <v>1916507.05</v>
      </c>
      <c r="H104" s="9">
        <f>F104+G104</f>
        <v>4327738.7</v>
      </c>
      <c r="I104" s="50">
        <v>-9103.41</v>
      </c>
      <c r="J104" s="9">
        <f>H104+I104</f>
        <v>4318635.29</v>
      </c>
      <c r="K104" s="9">
        <v>2395908.9500000002</v>
      </c>
      <c r="L104" s="9">
        <v>0</v>
      </c>
      <c r="M104" s="9">
        <f>K104+L104</f>
        <v>2395908.9500000002</v>
      </c>
      <c r="N104" s="9">
        <v>0</v>
      </c>
      <c r="O104" s="9">
        <f>M104+N104</f>
        <v>2395908.9500000002</v>
      </c>
      <c r="P104" s="9">
        <v>2395908.9500000002</v>
      </c>
      <c r="Q104" s="9">
        <v>0</v>
      </c>
      <c r="R104" s="9">
        <f>P104+Q104</f>
        <v>2395908.9500000002</v>
      </c>
    </row>
    <row r="105" spans="1:18" s="13" customFormat="1">
      <c r="A105" s="17" t="s">
        <v>69</v>
      </c>
      <c r="B105" s="18" t="s">
        <v>10</v>
      </c>
      <c r="C105" s="18" t="s">
        <v>74</v>
      </c>
      <c r="D105" s="18" t="s">
        <v>80</v>
      </c>
      <c r="E105" s="18">
        <v>300</v>
      </c>
      <c r="F105" s="50">
        <v>236539</v>
      </c>
      <c r="G105" s="50">
        <v>0</v>
      </c>
      <c r="H105" s="9">
        <f>F105+G105</f>
        <v>236539</v>
      </c>
      <c r="I105" s="50">
        <v>0</v>
      </c>
      <c r="J105" s="9">
        <f>H105+I105</f>
        <v>236539</v>
      </c>
      <c r="K105" s="50">
        <v>331295</v>
      </c>
      <c r="L105" s="50">
        <v>0</v>
      </c>
      <c r="M105" s="9">
        <f>K105+L105</f>
        <v>331295</v>
      </c>
      <c r="N105" s="50">
        <v>0</v>
      </c>
      <c r="O105" s="9">
        <f>M105+N105</f>
        <v>331295</v>
      </c>
      <c r="P105" s="50">
        <v>331295</v>
      </c>
      <c r="Q105" s="50">
        <v>0</v>
      </c>
      <c r="R105" s="9">
        <f>P105+Q105</f>
        <v>331295</v>
      </c>
    </row>
    <row r="106" spans="1:18" s="13" customFormat="1">
      <c r="A106" s="10" t="s">
        <v>11</v>
      </c>
      <c r="B106" s="11" t="s">
        <v>10</v>
      </c>
      <c r="C106" s="11" t="s">
        <v>74</v>
      </c>
      <c r="D106" s="11" t="s">
        <v>12</v>
      </c>
      <c r="E106" s="11" t="s">
        <v>0</v>
      </c>
      <c r="F106" s="12">
        <f t="shared" ref="F106:R106" si="142">F107</f>
        <v>99456</v>
      </c>
      <c r="G106" s="12">
        <f t="shared" si="142"/>
        <v>0</v>
      </c>
      <c r="H106" s="12">
        <f t="shared" si="142"/>
        <v>99456</v>
      </c>
      <c r="I106" s="12">
        <f t="shared" si="142"/>
        <v>0</v>
      </c>
      <c r="J106" s="12">
        <f t="shared" si="142"/>
        <v>99456</v>
      </c>
      <c r="K106" s="12">
        <f t="shared" si="142"/>
        <v>102439.67999999999</v>
      </c>
      <c r="L106" s="12">
        <f t="shared" si="142"/>
        <v>0</v>
      </c>
      <c r="M106" s="12">
        <f t="shared" si="142"/>
        <v>102439.67999999999</v>
      </c>
      <c r="N106" s="12">
        <f t="shared" si="142"/>
        <v>0</v>
      </c>
      <c r="O106" s="12">
        <f t="shared" si="142"/>
        <v>102439.67999999999</v>
      </c>
      <c r="P106" s="12">
        <f t="shared" si="142"/>
        <v>105512.87</v>
      </c>
      <c r="Q106" s="12">
        <f t="shared" si="142"/>
        <v>0</v>
      </c>
      <c r="R106" s="12">
        <f t="shared" si="142"/>
        <v>105512.87</v>
      </c>
    </row>
    <row r="107" spans="1:18" s="13" customFormat="1">
      <c r="A107" s="10" t="s">
        <v>41</v>
      </c>
      <c r="B107" s="11" t="s">
        <v>10</v>
      </c>
      <c r="C107" s="11" t="s">
        <v>74</v>
      </c>
      <c r="D107" s="11" t="s">
        <v>42</v>
      </c>
      <c r="E107" s="11" t="s">
        <v>0</v>
      </c>
      <c r="F107" s="12">
        <f t="shared" ref="F107:R107" si="143">F108+F112+F116</f>
        <v>99456</v>
      </c>
      <c r="G107" s="12">
        <f t="shared" ref="G107:H107" si="144">G108+G112+G116</f>
        <v>0</v>
      </c>
      <c r="H107" s="12">
        <f t="shared" si="144"/>
        <v>99456</v>
      </c>
      <c r="I107" s="12">
        <f t="shared" ref="I107:J107" si="145">I108+I112+I116</f>
        <v>0</v>
      </c>
      <c r="J107" s="12">
        <f t="shared" si="145"/>
        <v>99456</v>
      </c>
      <c r="K107" s="12">
        <f t="shared" si="143"/>
        <v>102439.67999999999</v>
      </c>
      <c r="L107" s="12">
        <f t="shared" ref="L107:M107" si="146">L108+L112+L116</f>
        <v>0</v>
      </c>
      <c r="M107" s="12">
        <f t="shared" si="146"/>
        <v>102439.67999999999</v>
      </c>
      <c r="N107" s="12">
        <f t="shared" ref="N107:O107" si="147">N108+N112+N116</f>
        <v>0</v>
      </c>
      <c r="O107" s="12">
        <f t="shared" si="147"/>
        <v>102439.67999999999</v>
      </c>
      <c r="P107" s="12">
        <f t="shared" si="143"/>
        <v>105512.87</v>
      </c>
      <c r="Q107" s="12">
        <f t="shared" si="143"/>
        <v>0</v>
      </c>
      <c r="R107" s="12">
        <f t="shared" si="143"/>
        <v>105512.87</v>
      </c>
    </row>
    <row r="108" spans="1:18" s="13" customFormat="1" ht="27.75" hidden="1" customHeight="1" outlineLevel="1">
      <c r="A108" s="14" t="s">
        <v>81</v>
      </c>
      <c r="B108" s="15" t="s">
        <v>10</v>
      </c>
      <c r="C108" s="15" t="s">
        <v>74</v>
      </c>
      <c r="D108" s="15" t="s">
        <v>82</v>
      </c>
      <c r="E108" s="15" t="s">
        <v>0</v>
      </c>
      <c r="F108" s="16">
        <f t="shared" ref="F108:R108" si="148">F109+F110+F111</f>
        <v>0</v>
      </c>
      <c r="G108" s="16">
        <f t="shared" ref="G108:H108" si="149">G109+G110+G111</f>
        <v>0</v>
      </c>
      <c r="H108" s="16">
        <f t="shared" si="149"/>
        <v>0</v>
      </c>
      <c r="I108" s="16">
        <f t="shared" ref="I108:J108" si="150">I109+I110+I111</f>
        <v>0</v>
      </c>
      <c r="J108" s="16">
        <f t="shared" si="150"/>
        <v>0</v>
      </c>
      <c r="K108" s="16">
        <f t="shared" si="148"/>
        <v>0</v>
      </c>
      <c r="L108" s="16">
        <f t="shared" ref="L108:M108" si="151">L109+L110+L111</f>
        <v>0</v>
      </c>
      <c r="M108" s="16">
        <f t="shared" si="151"/>
        <v>0</v>
      </c>
      <c r="N108" s="16">
        <f t="shared" ref="N108:O108" si="152">N109+N110+N111</f>
        <v>0</v>
      </c>
      <c r="O108" s="16">
        <f t="shared" si="152"/>
        <v>0</v>
      </c>
      <c r="P108" s="16">
        <f t="shared" si="148"/>
        <v>0</v>
      </c>
      <c r="Q108" s="16">
        <f t="shared" si="148"/>
        <v>0</v>
      </c>
      <c r="R108" s="16">
        <f t="shared" si="148"/>
        <v>0</v>
      </c>
    </row>
    <row r="109" spans="1:18" s="13" customFormat="1" hidden="1" outlineLevel="1">
      <c r="A109" s="17" t="s">
        <v>19</v>
      </c>
      <c r="B109" s="18" t="s">
        <v>10</v>
      </c>
      <c r="C109" s="18" t="s">
        <v>74</v>
      </c>
      <c r="D109" s="18" t="s">
        <v>82</v>
      </c>
      <c r="E109" s="18" t="s">
        <v>20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</row>
    <row r="110" spans="1:18" s="13" customFormat="1" hidden="1" outlineLevel="1">
      <c r="A110" s="17" t="s">
        <v>69</v>
      </c>
      <c r="B110" s="18" t="s">
        <v>10</v>
      </c>
      <c r="C110" s="18" t="s">
        <v>74</v>
      </c>
      <c r="D110" s="18" t="s">
        <v>82</v>
      </c>
      <c r="E110" s="18" t="s">
        <v>70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</row>
    <row r="111" spans="1:18" s="13" customFormat="1" hidden="1" outlineLevel="1">
      <c r="A111" s="17" t="s">
        <v>83</v>
      </c>
      <c r="B111" s="18" t="s">
        <v>10</v>
      </c>
      <c r="C111" s="18" t="s">
        <v>74</v>
      </c>
      <c r="D111" s="18" t="s">
        <v>82</v>
      </c>
      <c r="E111" s="18" t="s">
        <v>84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</row>
    <row r="112" spans="1:18" s="13" customFormat="1" ht="13.5" hidden="1" outlineLevel="1">
      <c r="A112" s="14" t="s">
        <v>85</v>
      </c>
      <c r="B112" s="15" t="s">
        <v>10</v>
      </c>
      <c r="C112" s="15" t="s">
        <v>74</v>
      </c>
      <c r="D112" s="15" t="s">
        <v>86</v>
      </c>
      <c r="E112" s="15" t="s">
        <v>0</v>
      </c>
      <c r="F112" s="16">
        <f t="shared" ref="F112:R112" si="153">F113+F114+F115</f>
        <v>0</v>
      </c>
      <c r="G112" s="16">
        <f t="shared" ref="G112:H112" si="154">G113+G114+G115</f>
        <v>0</v>
      </c>
      <c r="H112" s="16">
        <f t="shared" si="154"/>
        <v>0</v>
      </c>
      <c r="I112" s="16">
        <f t="shared" ref="I112:J112" si="155">I113+I114+I115</f>
        <v>0</v>
      </c>
      <c r="J112" s="16">
        <f t="shared" si="155"/>
        <v>0</v>
      </c>
      <c r="K112" s="16">
        <f t="shared" si="153"/>
        <v>0</v>
      </c>
      <c r="L112" s="16">
        <f t="shared" ref="L112:M112" si="156">L113+L114+L115</f>
        <v>0</v>
      </c>
      <c r="M112" s="16">
        <f t="shared" si="156"/>
        <v>0</v>
      </c>
      <c r="N112" s="16">
        <f t="shared" ref="N112:O112" si="157">N113+N114+N115</f>
        <v>0</v>
      </c>
      <c r="O112" s="16">
        <f t="shared" si="157"/>
        <v>0</v>
      </c>
      <c r="P112" s="16">
        <f t="shared" si="153"/>
        <v>0</v>
      </c>
      <c r="Q112" s="16">
        <f t="shared" si="153"/>
        <v>0</v>
      </c>
      <c r="R112" s="16">
        <f t="shared" si="153"/>
        <v>0</v>
      </c>
    </row>
    <row r="113" spans="1:18" s="13" customFormat="1" hidden="1" outlineLevel="1">
      <c r="A113" s="17" t="s">
        <v>17</v>
      </c>
      <c r="B113" s="18" t="s">
        <v>10</v>
      </c>
      <c r="C113" s="18" t="s">
        <v>74</v>
      </c>
      <c r="D113" s="18" t="s">
        <v>86</v>
      </c>
      <c r="E113" s="18" t="s">
        <v>18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</row>
    <row r="114" spans="1:18" s="13" customFormat="1" hidden="1" outlineLevel="1">
      <c r="A114" s="17" t="s">
        <v>19</v>
      </c>
      <c r="B114" s="18" t="s">
        <v>10</v>
      </c>
      <c r="C114" s="18" t="s">
        <v>74</v>
      </c>
      <c r="D114" s="18" t="s">
        <v>86</v>
      </c>
      <c r="E114" s="18" t="s">
        <v>20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</row>
    <row r="115" spans="1:18" s="13" customFormat="1" hidden="1" outlineLevel="1">
      <c r="A115" s="17" t="s">
        <v>69</v>
      </c>
      <c r="B115" s="18" t="s">
        <v>10</v>
      </c>
      <c r="C115" s="18" t="s">
        <v>74</v>
      </c>
      <c r="D115" s="18" t="s">
        <v>86</v>
      </c>
      <c r="E115" s="18" t="s">
        <v>70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</row>
    <row r="116" spans="1:18" s="13" customFormat="1" ht="13.5" collapsed="1">
      <c r="A116" s="14" t="s">
        <v>67</v>
      </c>
      <c r="B116" s="15" t="s">
        <v>10</v>
      </c>
      <c r="C116" s="15">
        <v>14</v>
      </c>
      <c r="D116" s="15" t="s">
        <v>68</v>
      </c>
      <c r="E116" s="15" t="s">
        <v>0</v>
      </c>
      <c r="F116" s="16">
        <f t="shared" ref="F116:R116" si="158">F117</f>
        <v>99456</v>
      </c>
      <c r="G116" s="16">
        <f t="shared" si="158"/>
        <v>0</v>
      </c>
      <c r="H116" s="16">
        <f t="shared" si="158"/>
        <v>99456</v>
      </c>
      <c r="I116" s="16">
        <f t="shared" si="158"/>
        <v>0</v>
      </c>
      <c r="J116" s="16">
        <f t="shared" si="158"/>
        <v>99456</v>
      </c>
      <c r="K116" s="16">
        <f t="shared" si="158"/>
        <v>102439.67999999999</v>
      </c>
      <c r="L116" s="16">
        <f t="shared" si="158"/>
        <v>0</v>
      </c>
      <c r="M116" s="16">
        <f t="shared" si="158"/>
        <v>102439.67999999999</v>
      </c>
      <c r="N116" s="16">
        <f t="shared" si="158"/>
        <v>0</v>
      </c>
      <c r="O116" s="16">
        <f t="shared" si="158"/>
        <v>102439.67999999999</v>
      </c>
      <c r="P116" s="16">
        <f t="shared" si="158"/>
        <v>105512.87</v>
      </c>
      <c r="Q116" s="16">
        <f t="shared" si="158"/>
        <v>0</v>
      </c>
      <c r="R116" s="16">
        <f t="shared" si="158"/>
        <v>105512.87</v>
      </c>
    </row>
    <row r="117" spans="1:18" s="13" customFormat="1">
      <c r="A117" s="17" t="s">
        <v>19</v>
      </c>
      <c r="B117" s="18" t="s">
        <v>10</v>
      </c>
      <c r="C117" s="18">
        <v>14</v>
      </c>
      <c r="D117" s="18" t="s">
        <v>68</v>
      </c>
      <c r="E117" s="18" t="s">
        <v>20</v>
      </c>
      <c r="F117" s="9">
        <v>99456</v>
      </c>
      <c r="G117" s="9">
        <v>0</v>
      </c>
      <c r="H117" s="9">
        <f>F117+G117</f>
        <v>99456</v>
      </c>
      <c r="I117" s="9">
        <v>0</v>
      </c>
      <c r="J117" s="9">
        <f>H117+I117</f>
        <v>99456</v>
      </c>
      <c r="K117" s="9">
        <v>102439.67999999999</v>
      </c>
      <c r="L117" s="9">
        <v>0</v>
      </c>
      <c r="M117" s="9">
        <f>K117+L117</f>
        <v>102439.67999999999</v>
      </c>
      <c r="N117" s="9">
        <v>0</v>
      </c>
      <c r="O117" s="9">
        <f>M117+N117</f>
        <v>102439.67999999999</v>
      </c>
      <c r="P117" s="9">
        <v>105512.87</v>
      </c>
      <c r="Q117" s="9">
        <v>0</v>
      </c>
      <c r="R117" s="9">
        <f>P117+Q117</f>
        <v>105512.87</v>
      </c>
    </row>
    <row r="118" spans="1:18" s="13" customFormat="1">
      <c r="A118" s="10" t="s">
        <v>214</v>
      </c>
      <c r="B118" s="11" t="s">
        <v>28</v>
      </c>
      <c r="C118" s="11" t="s">
        <v>0</v>
      </c>
      <c r="D118" s="11" t="s">
        <v>0</v>
      </c>
      <c r="E118" s="11" t="s">
        <v>0</v>
      </c>
      <c r="F118" s="12">
        <f>F124+F119+F129+F141</f>
        <v>114671449.37</v>
      </c>
      <c r="G118" s="12">
        <f>G124+G119+G129+G141</f>
        <v>110203442.34999999</v>
      </c>
      <c r="H118" s="12">
        <f>H124+H119+H129+H141</f>
        <v>224874891.72</v>
      </c>
      <c r="I118" s="12">
        <f>I124+I119+I129+I141</f>
        <v>-20446337.010000002</v>
      </c>
      <c r="J118" s="12">
        <f>J124+J119+J129+J141</f>
        <v>204428554.71000001</v>
      </c>
      <c r="K118" s="12">
        <f t="shared" ref="K118:R118" si="159">K124+K119+K129+K141</f>
        <v>110680316.47</v>
      </c>
      <c r="L118" s="12">
        <f t="shared" ref="L118:M118" si="160">L124+L119+L129+L141</f>
        <v>0</v>
      </c>
      <c r="M118" s="12">
        <f t="shared" si="160"/>
        <v>110680316.47</v>
      </c>
      <c r="N118" s="12">
        <f t="shared" ref="N118:O118" si="161">N124+N119+N129+N141</f>
        <v>0</v>
      </c>
      <c r="O118" s="12">
        <f t="shared" si="161"/>
        <v>110680316.47</v>
      </c>
      <c r="P118" s="12">
        <f t="shared" si="159"/>
        <v>111187256.29000001</v>
      </c>
      <c r="Q118" s="12">
        <f t="shared" si="159"/>
        <v>0</v>
      </c>
      <c r="R118" s="12">
        <f t="shared" si="159"/>
        <v>111187256.29000001</v>
      </c>
    </row>
    <row r="119" spans="1:18" s="13" customFormat="1" outlineLevel="1">
      <c r="A119" s="10" t="s">
        <v>153</v>
      </c>
      <c r="B119" s="11" t="s">
        <v>28</v>
      </c>
      <c r="C119" s="11" t="s">
        <v>104</v>
      </c>
      <c r="D119" s="11" t="s">
        <v>0</v>
      </c>
      <c r="E119" s="11" t="s">
        <v>0</v>
      </c>
      <c r="F119" s="12">
        <f t="shared" ref="F119:R119" si="162">F120</f>
        <v>2086016.39</v>
      </c>
      <c r="G119" s="12">
        <f t="shared" si="162"/>
        <v>2.5499999999999998</v>
      </c>
      <c r="H119" s="12">
        <f t="shared" si="162"/>
        <v>2086018.94</v>
      </c>
      <c r="I119" s="12">
        <f t="shared" si="162"/>
        <v>0</v>
      </c>
      <c r="J119" s="12">
        <f t="shared" si="162"/>
        <v>2086018.94</v>
      </c>
      <c r="K119" s="12">
        <f t="shared" si="162"/>
        <v>0</v>
      </c>
      <c r="L119" s="12">
        <f t="shared" si="162"/>
        <v>0</v>
      </c>
      <c r="M119" s="12">
        <f t="shared" si="162"/>
        <v>0</v>
      </c>
      <c r="N119" s="12">
        <f t="shared" si="162"/>
        <v>0</v>
      </c>
      <c r="O119" s="12">
        <f t="shared" si="162"/>
        <v>0</v>
      </c>
      <c r="P119" s="12">
        <f t="shared" si="162"/>
        <v>0</v>
      </c>
      <c r="Q119" s="12">
        <f t="shared" si="162"/>
        <v>0</v>
      </c>
      <c r="R119" s="12">
        <f t="shared" si="162"/>
        <v>0</v>
      </c>
    </row>
    <row r="120" spans="1:18" s="13" customFormat="1" ht="25.5" outlineLevel="1">
      <c r="A120" s="10" t="s">
        <v>154</v>
      </c>
      <c r="B120" s="11" t="s">
        <v>28</v>
      </c>
      <c r="C120" s="11" t="s">
        <v>104</v>
      </c>
      <c r="D120" s="11" t="s">
        <v>155</v>
      </c>
      <c r="E120" s="11" t="s">
        <v>0</v>
      </c>
      <c r="F120" s="12">
        <f t="shared" ref="F120:J122" si="163">F121</f>
        <v>2086016.39</v>
      </c>
      <c r="G120" s="12">
        <f t="shared" si="163"/>
        <v>2.5499999999999998</v>
      </c>
      <c r="H120" s="12">
        <f t="shared" si="163"/>
        <v>2086018.94</v>
      </c>
      <c r="I120" s="12">
        <f t="shared" si="163"/>
        <v>0</v>
      </c>
      <c r="J120" s="12">
        <f t="shared" si="163"/>
        <v>2086018.94</v>
      </c>
      <c r="K120" s="12">
        <f t="shared" ref="K120:R120" si="164">K121</f>
        <v>0</v>
      </c>
      <c r="L120" s="12">
        <f t="shared" si="164"/>
        <v>0</v>
      </c>
      <c r="M120" s="12">
        <f t="shared" si="164"/>
        <v>0</v>
      </c>
      <c r="N120" s="12">
        <f t="shared" si="164"/>
        <v>0</v>
      </c>
      <c r="O120" s="12">
        <f t="shared" si="164"/>
        <v>0</v>
      </c>
      <c r="P120" s="12">
        <f t="shared" si="164"/>
        <v>0</v>
      </c>
      <c r="Q120" s="12">
        <f t="shared" si="164"/>
        <v>0</v>
      </c>
      <c r="R120" s="12">
        <f t="shared" si="164"/>
        <v>0</v>
      </c>
    </row>
    <row r="121" spans="1:18" s="13" customFormat="1" outlineLevel="1">
      <c r="A121" s="10" t="s">
        <v>226</v>
      </c>
      <c r="B121" s="11" t="s">
        <v>28</v>
      </c>
      <c r="C121" s="11" t="s">
        <v>104</v>
      </c>
      <c r="D121" s="11" t="s">
        <v>225</v>
      </c>
      <c r="E121" s="11" t="s">
        <v>0</v>
      </c>
      <c r="F121" s="12">
        <f t="shared" si="163"/>
        <v>2086016.39</v>
      </c>
      <c r="G121" s="12">
        <f t="shared" si="163"/>
        <v>2.5499999999999998</v>
      </c>
      <c r="H121" s="12">
        <f t="shared" si="163"/>
        <v>2086018.94</v>
      </c>
      <c r="I121" s="12">
        <f t="shared" si="163"/>
        <v>0</v>
      </c>
      <c r="J121" s="12">
        <f t="shared" si="163"/>
        <v>2086018.94</v>
      </c>
      <c r="K121" s="12">
        <f t="shared" ref="K121:R122" si="165">K122</f>
        <v>0</v>
      </c>
      <c r="L121" s="12">
        <f t="shared" si="165"/>
        <v>0</v>
      </c>
      <c r="M121" s="12">
        <f t="shared" si="165"/>
        <v>0</v>
      </c>
      <c r="N121" s="12">
        <f t="shared" si="165"/>
        <v>0</v>
      </c>
      <c r="O121" s="12">
        <f t="shared" si="165"/>
        <v>0</v>
      </c>
      <c r="P121" s="12">
        <f t="shared" si="165"/>
        <v>0</v>
      </c>
      <c r="Q121" s="12">
        <f t="shared" si="165"/>
        <v>0</v>
      </c>
      <c r="R121" s="12">
        <f t="shared" si="165"/>
        <v>0</v>
      </c>
    </row>
    <row r="122" spans="1:18" s="13" customFormat="1" ht="54" outlineLevel="1">
      <c r="A122" s="14" t="s">
        <v>156</v>
      </c>
      <c r="B122" s="15" t="s">
        <v>28</v>
      </c>
      <c r="C122" s="15" t="s">
        <v>104</v>
      </c>
      <c r="D122" s="15" t="s">
        <v>224</v>
      </c>
      <c r="E122" s="15" t="s">
        <v>0</v>
      </c>
      <c r="F122" s="16">
        <f t="shared" si="163"/>
        <v>2086016.39</v>
      </c>
      <c r="G122" s="16">
        <f t="shared" si="163"/>
        <v>2.5499999999999998</v>
      </c>
      <c r="H122" s="16">
        <f t="shared" si="163"/>
        <v>2086018.94</v>
      </c>
      <c r="I122" s="16">
        <f t="shared" si="163"/>
        <v>0</v>
      </c>
      <c r="J122" s="16">
        <f t="shared" si="163"/>
        <v>2086018.94</v>
      </c>
      <c r="K122" s="16">
        <f t="shared" si="165"/>
        <v>0</v>
      </c>
      <c r="L122" s="16">
        <f t="shared" si="165"/>
        <v>0</v>
      </c>
      <c r="M122" s="16">
        <f t="shared" si="165"/>
        <v>0</v>
      </c>
      <c r="N122" s="16">
        <f t="shared" si="165"/>
        <v>0</v>
      </c>
      <c r="O122" s="16">
        <f t="shared" si="165"/>
        <v>0</v>
      </c>
      <c r="P122" s="16">
        <f t="shared" si="165"/>
        <v>0</v>
      </c>
      <c r="Q122" s="16">
        <f t="shared" si="165"/>
        <v>0</v>
      </c>
      <c r="R122" s="16">
        <f t="shared" si="165"/>
        <v>0</v>
      </c>
    </row>
    <row r="123" spans="1:18" s="13" customFormat="1" outlineLevel="1">
      <c r="A123" s="17" t="s">
        <v>19</v>
      </c>
      <c r="B123" s="18" t="s">
        <v>28</v>
      </c>
      <c r="C123" s="18" t="s">
        <v>104</v>
      </c>
      <c r="D123" s="18" t="s">
        <v>224</v>
      </c>
      <c r="E123" s="18" t="s">
        <v>20</v>
      </c>
      <c r="F123" s="50">
        <v>2086016.39</v>
      </c>
      <c r="G123" s="50">
        <v>2.5499999999999998</v>
      </c>
      <c r="H123" s="50">
        <f>F123+G123</f>
        <v>2086018.94</v>
      </c>
      <c r="I123" s="50">
        <v>0</v>
      </c>
      <c r="J123" s="50">
        <f>H123+I123</f>
        <v>2086018.94</v>
      </c>
      <c r="K123" s="9">
        <v>0</v>
      </c>
      <c r="L123" s="9">
        <v>0</v>
      </c>
      <c r="M123" s="9">
        <f>K123+L123</f>
        <v>0</v>
      </c>
      <c r="N123" s="9">
        <v>0</v>
      </c>
      <c r="O123" s="9">
        <f>M123+N123</f>
        <v>0</v>
      </c>
      <c r="P123" s="9">
        <v>0</v>
      </c>
      <c r="Q123" s="9">
        <v>0</v>
      </c>
      <c r="R123" s="9">
        <f>P123+Q123</f>
        <v>0</v>
      </c>
    </row>
    <row r="124" spans="1:18" s="13" customFormat="1">
      <c r="A124" s="10" t="s">
        <v>87</v>
      </c>
      <c r="B124" s="11" t="s">
        <v>28</v>
      </c>
      <c r="C124" s="11" t="s">
        <v>88</v>
      </c>
      <c r="D124" s="11" t="s">
        <v>0</v>
      </c>
      <c r="E124" s="11" t="s">
        <v>0</v>
      </c>
      <c r="F124" s="52">
        <f t="shared" ref="F124:J127" si="166">F125</f>
        <v>16326642.369999999</v>
      </c>
      <c r="G124" s="52">
        <f t="shared" si="166"/>
        <v>1400975.3600000001</v>
      </c>
      <c r="H124" s="52">
        <f t="shared" si="166"/>
        <v>17727617.73</v>
      </c>
      <c r="I124" s="52">
        <f t="shared" si="166"/>
        <v>0</v>
      </c>
      <c r="J124" s="52">
        <f t="shared" si="166"/>
        <v>17727617.73</v>
      </c>
      <c r="K124" s="12">
        <f t="shared" ref="K124:R127" si="167">K125</f>
        <v>16868729.210000001</v>
      </c>
      <c r="L124" s="12">
        <f t="shared" si="167"/>
        <v>0</v>
      </c>
      <c r="M124" s="12">
        <f t="shared" si="167"/>
        <v>16868729.210000001</v>
      </c>
      <c r="N124" s="12">
        <f t="shared" si="167"/>
        <v>0</v>
      </c>
      <c r="O124" s="12">
        <f t="shared" si="167"/>
        <v>16868729.210000001</v>
      </c>
      <c r="P124" s="12">
        <f t="shared" si="167"/>
        <v>17374791.09</v>
      </c>
      <c r="Q124" s="12">
        <f t="shared" si="167"/>
        <v>0</v>
      </c>
      <c r="R124" s="12">
        <f t="shared" si="167"/>
        <v>17374791.09</v>
      </c>
    </row>
    <row r="125" spans="1:18" s="13" customFormat="1">
      <c r="A125" s="10" t="s">
        <v>11</v>
      </c>
      <c r="B125" s="11" t="s">
        <v>28</v>
      </c>
      <c r="C125" s="11" t="s">
        <v>88</v>
      </c>
      <c r="D125" s="11" t="s">
        <v>12</v>
      </c>
      <c r="E125" s="11" t="s">
        <v>0</v>
      </c>
      <c r="F125" s="52">
        <f t="shared" si="166"/>
        <v>16326642.369999999</v>
      </c>
      <c r="G125" s="52">
        <f t="shared" si="166"/>
        <v>1400975.3600000001</v>
      </c>
      <c r="H125" s="52">
        <f t="shared" si="166"/>
        <v>17727617.73</v>
      </c>
      <c r="I125" s="52">
        <f t="shared" si="166"/>
        <v>0</v>
      </c>
      <c r="J125" s="52">
        <f t="shared" si="166"/>
        <v>17727617.73</v>
      </c>
      <c r="K125" s="12">
        <f t="shared" si="167"/>
        <v>16868729.210000001</v>
      </c>
      <c r="L125" s="12">
        <f t="shared" si="167"/>
        <v>0</v>
      </c>
      <c r="M125" s="12">
        <f t="shared" si="167"/>
        <v>16868729.210000001</v>
      </c>
      <c r="N125" s="12">
        <f t="shared" si="167"/>
        <v>0</v>
      </c>
      <c r="O125" s="12">
        <f t="shared" si="167"/>
        <v>16868729.210000001</v>
      </c>
      <c r="P125" s="12">
        <f t="shared" si="167"/>
        <v>17374791.09</v>
      </c>
      <c r="Q125" s="12">
        <f t="shared" si="167"/>
        <v>0</v>
      </c>
      <c r="R125" s="12">
        <f t="shared" si="167"/>
        <v>17374791.09</v>
      </c>
    </row>
    <row r="126" spans="1:18" s="13" customFormat="1">
      <c r="A126" s="10" t="s">
        <v>41</v>
      </c>
      <c r="B126" s="11" t="s">
        <v>28</v>
      </c>
      <c r="C126" s="11" t="s">
        <v>88</v>
      </c>
      <c r="D126" s="11" t="s">
        <v>42</v>
      </c>
      <c r="E126" s="11" t="s">
        <v>0</v>
      </c>
      <c r="F126" s="52">
        <f t="shared" si="166"/>
        <v>16326642.369999999</v>
      </c>
      <c r="G126" s="52">
        <f t="shared" si="166"/>
        <v>1400975.3600000001</v>
      </c>
      <c r="H126" s="52">
        <f t="shared" si="166"/>
        <v>17727617.73</v>
      </c>
      <c r="I126" s="52">
        <f t="shared" si="166"/>
        <v>0</v>
      </c>
      <c r="J126" s="52">
        <f t="shared" si="166"/>
        <v>17727617.73</v>
      </c>
      <c r="K126" s="12">
        <f t="shared" si="167"/>
        <v>16868729.210000001</v>
      </c>
      <c r="L126" s="12">
        <f t="shared" si="167"/>
        <v>0</v>
      </c>
      <c r="M126" s="12">
        <f t="shared" si="167"/>
        <v>16868729.210000001</v>
      </c>
      <c r="N126" s="12">
        <f t="shared" si="167"/>
        <v>0</v>
      </c>
      <c r="O126" s="12">
        <f t="shared" si="167"/>
        <v>16868729.210000001</v>
      </c>
      <c r="P126" s="12">
        <f t="shared" si="167"/>
        <v>17374791.09</v>
      </c>
      <c r="Q126" s="12">
        <f t="shared" si="167"/>
        <v>0</v>
      </c>
      <c r="R126" s="12">
        <f t="shared" si="167"/>
        <v>17374791.09</v>
      </c>
    </row>
    <row r="127" spans="1:18" s="13" customFormat="1" ht="13.5">
      <c r="A127" s="14" t="s">
        <v>85</v>
      </c>
      <c r="B127" s="15" t="s">
        <v>28</v>
      </c>
      <c r="C127" s="15" t="s">
        <v>88</v>
      </c>
      <c r="D127" s="15" t="s">
        <v>86</v>
      </c>
      <c r="E127" s="15" t="s">
        <v>0</v>
      </c>
      <c r="F127" s="25">
        <f t="shared" si="166"/>
        <v>16326642.369999999</v>
      </c>
      <c r="G127" s="25">
        <f t="shared" si="166"/>
        <v>1400975.3600000001</v>
      </c>
      <c r="H127" s="25">
        <f t="shared" si="166"/>
        <v>17727617.73</v>
      </c>
      <c r="I127" s="25">
        <f t="shared" si="166"/>
        <v>0</v>
      </c>
      <c r="J127" s="25">
        <f t="shared" si="166"/>
        <v>17727617.73</v>
      </c>
      <c r="K127" s="16">
        <f t="shared" si="167"/>
        <v>16868729.210000001</v>
      </c>
      <c r="L127" s="16">
        <f t="shared" si="167"/>
        <v>0</v>
      </c>
      <c r="M127" s="16">
        <f t="shared" si="167"/>
        <v>16868729.210000001</v>
      </c>
      <c r="N127" s="16">
        <f t="shared" si="167"/>
        <v>0</v>
      </c>
      <c r="O127" s="16">
        <f t="shared" si="167"/>
        <v>16868729.210000001</v>
      </c>
      <c r="P127" s="16">
        <f t="shared" si="167"/>
        <v>17374791.09</v>
      </c>
      <c r="Q127" s="16">
        <f t="shared" si="167"/>
        <v>0</v>
      </c>
      <c r="R127" s="16">
        <f t="shared" si="167"/>
        <v>17374791.09</v>
      </c>
    </row>
    <row r="128" spans="1:18" s="13" customFormat="1">
      <c r="A128" s="17" t="s">
        <v>19</v>
      </c>
      <c r="B128" s="18" t="s">
        <v>28</v>
      </c>
      <c r="C128" s="18" t="s">
        <v>88</v>
      </c>
      <c r="D128" s="18" t="s">
        <v>86</v>
      </c>
      <c r="E128" s="18" t="s">
        <v>20</v>
      </c>
      <c r="F128" s="37">
        <f>16279488.33+47154.04</f>
        <v>16326642.369999999</v>
      </c>
      <c r="G128" s="50">
        <v>1400975.3600000001</v>
      </c>
      <c r="H128" s="37">
        <f>F128+G128</f>
        <v>17727617.73</v>
      </c>
      <c r="I128" s="50">
        <v>0</v>
      </c>
      <c r="J128" s="37">
        <f>H128+I128</f>
        <v>17727617.73</v>
      </c>
      <c r="K128" s="9">
        <v>16868729.210000001</v>
      </c>
      <c r="L128" s="9">
        <v>0</v>
      </c>
      <c r="M128" s="9">
        <f>K128+L128</f>
        <v>16868729.210000001</v>
      </c>
      <c r="N128" s="9">
        <v>0</v>
      </c>
      <c r="O128" s="9">
        <f>M128+N128</f>
        <v>16868729.210000001</v>
      </c>
      <c r="P128" s="9">
        <v>17374791.09</v>
      </c>
      <c r="Q128" s="9">
        <v>0</v>
      </c>
      <c r="R128" s="9">
        <f>P128+Q128</f>
        <v>17374791.09</v>
      </c>
    </row>
    <row r="129" spans="1:18" s="13" customFormat="1">
      <c r="A129" s="10" t="s">
        <v>157</v>
      </c>
      <c r="B129" s="11" t="s">
        <v>28</v>
      </c>
      <c r="C129" s="11" t="s">
        <v>158</v>
      </c>
      <c r="D129" s="11" t="s">
        <v>0</v>
      </c>
      <c r="E129" s="11" t="s">
        <v>0</v>
      </c>
      <c r="F129" s="12">
        <f t="shared" ref="F129:R129" si="168">F130+F134</f>
        <v>94263767.609999999</v>
      </c>
      <c r="G129" s="12">
        <f t="shared" si="168"/>
        <v>106375797.78</v>
      </c>
      <c r="H129" s="12">
        <f t="shared" si="168"/>
        <v>200639565.38999999</v>
      </c>
      <c r="I129" s="12">
        <f t="shared" ref="I129:J129" si="169">I130+I134</f>
        <v>-20446337.010000002</v>
      </c>
      <c r="J129" s="12">
        <f t="shared" si="169"/>
        <v>180193228.38</v>
      </c>
      <c r="K129" s="12">
        <f t="shared" si="168"/>
        <v>92060904.25999999</v>
      </c>
      <c r="L129" s="12">
        <f t="shared" si="168"/>
        <v>0</v>
      </c>
      <c r="M129" s="12">
        <f t="shared" si="168"/>
        <v>92060904.25999999</v>
      </c>
      <c r="N129" s="12">
        <f t="shared" ref="N129:O129" si="170">N130+N134</f>
        <v>0</v>
      </c>
      <c r="O129" s="12">
        <f t="shared" si="170"/>
        <v>92060904.25999999</v>
      </c>
      <c r="P129" s="12">
        <f t="shared" si="168"/>
        <v>92061782.200000003</v>
      </c>
      <c r="Q129" s="12">
        <f t="shared" si="168"/>
        <v>0</v>
      </c>
      <c r="R129" s="12">
        <f t="shared" si="168"/>
        <v>92061782.200000003</v>
      </c>
    </row>
    <row r="130" spans="1:18" s="13" customFormat="1">
      <c r="A130" s="10" t="s">
        <v>159</v>
      </c>
      <c r="B130" s="11" t="s">
        <v>28</v>
      </c>
      <c r="C130" s="11" t="s">
        <v>158</v>
      </c>
      <c r="D130" s="11" t="s">
        <v>160</v>
      </c>
      <c r="E130" s="11" t="s">
        <v>0</v>
      </c>
      <c r="F130" s="12">
        <f t="shared" ref="F130:R132" si="171">F131</f>
        <v>8219763.9400000004</v>
      </c>
      <c r="G130" s="12">
        <f t="shared" si="171"/>
        <v>0</v>
      </c>
      <c r="H130" s="12">
        <f t="shared" si="171"/>
        <v>8219763.9400000004</v>
      </c>
      <c r="I130" s="12">
        <f t="shared" si="171"/>
        <v>0</v>
      </c>
      <c r="J130" s="12">
        <f t="shared" si="171"/>
        <v>8219763.9400000004</v>
      </c>
      <c r="K130" s="12">
        <f t="shared" si="171"/>
        <v>4078281</v>
      </c>
      <c r="L130" s="12">
        <f t="shared" si="171"/>
        <v>0</v>
      </c>
      <c r="M130" s="12">
        <f t="shared" si="171"/>
        <v>4078281</v>
      </c>
      <c r="N130" s="12">
        <f t="shared" si="171"/>
        <v>0</v>
      </c>
      <c r="O130" s="12">
        <f t="shared" si="171"/>
        <v>4078281</v>
      </c>
      <c r="P130" s="12">
        <f t="shared" si="171"/>
        <v>4078281</v>
      </c>
      <c r="Q130" s="12">
        <f t="shared" si="171"/>
        <v>0</v>
      </c>
      <c r="R130" s="12">
        <f t="shared" si="171"/>
        <v>4078281</v>
      </c>
    </row>
    <row r="131" spans="1:18" s="13" customFormat="1">
      <c r="A131" s="10" t="s">
        <v>161</v>
      </c>
      <c r="B131" s="11" t="s">
        <v>28</v>
      </c>
      <c r="C131" s="11" t="s">
        <v>158</v>
      </c>
      <c r="D131" s="11" t="s">
        <v>162</v>
      </c>
      <c r="E131" s="11" t="s">
        <v>0</v>
      </c>
      <c r="F131" s="12">
        <f t="shared" si="171"/>
        <v>8219763.9400000004</v>
      </c>
      <c r="G131" s="12">
        <f t="shared" si="171"/>
        <v>0</v>
      </c>
      <c r="H131" s="12">
        <f t="shared" si="171"/>
        <v>8219763.9400000004</v>
      </c>
      <c r="I131" s="12">
        <f t="shared" si="171"/>
        <v>0</v>
      </c>
      <c r="J131" s="12">
        <f t="shared" si="171"/>
        <v>8219763.9400000004</v>
      </c>
      <c r="K131" s="12">
        <f t="shared" si="171"/>
        <v>4078281</v>
      </c>
      <c r="L131" s="12">
        <f t="shared" si="171"/>
        <v>0</v>
      </c>
      <c r="M131" s="12">
        <f t="shared" si="171"/>
        <v>4078281</v>
      </c>
      <c r="N131" s="12">
        <f t="shared" si="171"/>
        <v>0</v>
      </c>
      <c r="O131" s="12">
        <f t="shared" si="171"/>
        <v>4078281</v>
      </c>
      <c r="P131" s="12">
        <f t="shared" si="171"/>
        <v>4078281</v>
      </c>
      <c r="Q131" s="12">
        <f t="shared" si="171"/>
        <v>0</v>
      </c>
      <c r="R131" s="12">
        <f t="shared" si="171"/>
        <v>4078281</v>
      </c>
    </row>
    <row r="132" spans="1:18" s="13" customFormat="1" ht="27">
      <c r="A132" s="14" t="s">
        <v>163</v>
      </c>
      <c r="B132" s="15" t="s">
        <v>28</v>
      </c>
      <c r="C132" s="15" t="s">
        <v>158</v>
      </c>
      <c r="D132" s="15" t="s">
        <v>164</v>
      </c>
      <c r="E132" s="15" t="s">
        <v>0</v>
      </c>
      <c r="F132" s="16">
        <f t="shared" si="171"/>
        <v>8219763.9400000004</v>
      </c>
      <c r="G132" s="16">
        <f t="shared" si="171"/>
        <v>0</v>
      </c>
      <c r="H132" s="16">
        <f t="shared" si="171"/>
        <v>8219763.9400000004</v>
      </c>
      <c r="I132" s="16">
        <f t="shared" si="171"/>
        <v>0</v>
      </c>
      <c r="J132" s="16">
        <f t="shared" si="171"/>
        <v>8219763.9400000004</v>
      </c>
      <c r="K132" s="16">
        <f t="shared" si="171"/>
        <v>4078281</v>
      </c>
      <c r="L132" s="16">
        <f t="shared" si="171"/>
        <v>0</v>
      </c>
      <c r="M132" s="16">
        <f t="shared" si="171"/>
        <v>4078281</v>
      </c>
      <c r="N132" s="16">
        <f t="shared" si="171"/>
        <v>0</v>
      </c>
      <c r="O132" s="16">
        <f t="shared" si="171"/>
        <v>4078281</v>
      </c>
      <c r="P132" s="16">
        <f t="shared" si="171"/>
        <v>4078281</v>
      </c>
      <c r="Q132" s="16">
        <f t="shared" si="171"/>
        <v>0</v>
      </c>
      <c r="R132" s="16">
        <f t="shared" si="171"/>
        <v>4078281</v>
      </c>
    </row>
    <row r="133" spans="1:18" s="13" customFormat="1">
      <c r="A133" s="17" t="s">
        <v>19</v>
      </c>
      <c r="B133" s="18" t="s">
        <v>28</v>
      </c>
      <c r="C133" s="18" t="s">
        <v>158</v>
      </c>
      <c r="D133" s="18" t="s">
        <v>164</v>
      </c>
      <c r="E133" s="18" t="s">
        <v>20</v>
      </c>
      <c r="F133" s="9">
        <v>8219763.9400000004</v>
      </c>
      <c r="G133" s="9">
        <v>0</v>
      </c>
      <c r="H133" s="9">
        <f>F133+G133</f>
        <v>8219763.9400000004</v>
      </c>
      <c r="I133" s="9">
        <v>0</v>
      </c>
      <c r="J133" s="9">
        <f>H133+I133</f>
        <v>8219763.9400000004</v>
      </c>
      <c r="K133" s="9">
        <v>4078281</v>
      </c>
      <c r="L133" s="9">
        <v>0</v>
      </c>
      <c r="M133" s="9">
        <f>K133+L133</f>
        <v>4078281</v>
      </c>
      <c r="N133" s="9">
        <v>0</v>
      </c>
      <c r="O133" s="9">
        <f>M133+N133</f>
        <v>4078281</v>
      </c>
      <c r="P133" s="9">
        <v>4078281</v>
      </c>
      <c r="Q133" s="9">
        <v>0</v>
      </c>
      <c r="R133" s="9">
        <f>P133+Q133</f>
        <v>4078281</v>
      </c>
    </row>
    <row r="134" spans="1:18" s="13" customFormat="1" ht="25.5">
      <c r="A134" s="10" t="s">
        <v>165</v>
      </c>
      <c r="B134" s="11" t="s">
        <v>28</v>
      </c>
      <c r="C134" s="11" t="s">
        <v>158</v>
      </c>
      <c r="D134" s="11" t="s">
        <v>166</v>
      </c>
      <c r="E134" s="11" t="s">
        <v>0</v>
      </c>
      <c r="F134" s="12">
        <f t="shared" ref="F134:R134" si="172">F135</f>
        <v>86044003.670000002</v>
      </c>
      <c r="G134" s="12">
        <f t="shared" si="172"/>
        <v>106375797.78</v>
      </c>
      <c r="H134" s="12">
        <f t="shared" si="172"/>
        <v>192419801.44999999</v>
      </c>
      <c r="I134" s="12">
        <f t="shared" si="172"/>
        <v>-20446337.010000002</v>
      </c>
      <c r="J134" s="12">
        <f t="shared" si="172"/>
        <v>171973464.44</v>
      </c>
      <c r="K134" s="12">
        <f t="shared" si="172"/>
        <v>87982623.25999999</v>
      </c>
      <c r="L134" s="12">
        <f t="shared" si="172"/>
        <v>0</v>
      </c>
      <c r="M134" s="12">
        <f t="shared" si="172"/>
        <v>87982623.25999999</v>
      </c>
      <c r="N134" s="12">
        <f t="shared" si="172"/>
        <v>0</v>
      </c>
      <c r="O134" s="12">
        <f t="shared" si="172"/>
        <v>87982623.25999999</v>
      </c>
      <c r="P134" s="12">
        <f t="shared" si="172"/>
        <v>87983501.200000003</v>
      </c>
      <c r="Q134" s="12">
        <f t="shared" si="172"/>
        <v>0</v>
      </c>
      <c r="R134" s="12">
        <f t="shared" si="172"/>
        <v>87983501.200000003</v>
      </c>
    </row>
    <row r="135" spans="1:18" s="13" customFormat="1">
      <c r="A135" s="10" t="s">
        <v>167</v>
      </c>
      <c r="B135" s="11" t="s">
        <v>28</v>
      </c>
      <c r="C135" s="11" t="s">
        <v>158</v>
      </c>
      <c r="D135" s="11" t="s">
        <v>168</v>
      </c>
      <c r="E135" s="11" t="s">
        <v>0</v>
      </c>
      <c r="F135" s="12">
        <f t="shared" ref="F135:R135" si="173">F136+F139</f>
        <v>86044003.670000002</v>
      </c>
      <c r="G135" s="12">
        <f t="shared" si="173"/>
        <v>106375797.78</v>
      </c>
      <c r="H135" s="12">
        <f t="shared" si="173"/>
        <v>192419801.44999999</v>
      </c>
      <c r="I135" s="12">
        <f t="shared" ref="I135:J135" si="174">I136+I139</f>
        <v>-20446337.010000002</v>
      </c>
      <c r="J135" s="12">
        <f t="shared" si="174"/>
        <v>171973464.44</v>
      </c>
      <c r="K135" s="12">
        <f t="shared" si="173"/>
        <v>87982623.25999999</v>
      </c>
      <c r="L135" s="12">
        <f t="shared" si="173"/>
        <v>0</v>
      </c>
      <c r="M135" s="12">
        <f t="shared" si="173"/>
        <v>87982623.25999999</v>
      </c>
      <c r="N135" s="12">
        <f t="shared" ref="N135:O135" si="175">N136+N139</f>
        <v>0</v>
      </c>
      <c r="O135" s="12">
        <f t="shared" si="175"/>
        <v>87982623.25999999</v>
      </c>
      <c r="P135" s="12">
        <f t="shared" si="173"/>
        <v>87983501.200000003</v>
      </c>
      <c r="Q135" s="12">
        <f t="shared" si="173"/>
        <v>0</v>
      </c>
      <c r="R135" s="12">
        <f t="shared" si="173"/>
        <v>87983501.200000003</v>
      </c>
    </row>
    <row r="136" spans="1:18" s="13" customFormat="1" ht="27">
      <c r="A136" s="14" t="s">
        <v>169</v>
      </c>
      <c r="B136" s="15" t="s">
        <v>28</v>
      </c>
      <c r="C136" s="15" t="s">
        <v>158</v>
      </c>
      <c r="D136" s="15" t="s">
        <v>170</v>
      </c>
      <c r="E136" s="15" t="s">
        <v>0</v>
      </c>
      <c r="F136" s="16">
        <f t="shared" ref="F136:R136" si="176">F137+F138</f>
        <v>86044003.670000002</v>
      </c>
      <c r="G136" s="16">
        <f t="shared" si="176"/>
        <v>106375797.78</v>
      </c>
      <c r="H136" s="16">
        <f t="shared" si="176"/>
        <v>192419801.44999999</v>
      </c>
      <c r="I136" s="16">
        <f t="shared" ref="I136:J136" si="177">I137+I138</f>
        <v>-20446337.010000002</v>
      </c>
      <c r="J136" s="16">
        <f t="shared" si="177"/>
        <v>171973464.44</v>
      </c>
      <c r="K136" s="16">
        <f t="shared" si="176"/>
        <v>87982623.25999999</v>
      </c>
      <c r="L136" s="16">
        <f t="shared" si="176"/>
        <v>0</v>
      </c>
      <c r="M136" s="16">
        <f t="shared" si="176"/>
        <v>87982623.25999999</v>
      </c>
      <c r="N136" s="16">
        <f t="shared" ref="N136:O136" si="178">N137+N138</f>
        <v>0</v>
      </c>
      <c r="O136" s="16">
        <f t="shared" si="178"/>
        <v>87982623.25999999</v>
      </c>
      <c r="P136" s="16">
        <f t="shared" si="176"/>
        <v>87983501.200000003</v>
      </c>
      <c r="Q136" s="16">
        <f t="shared" si="176"/>
        <v>0</v>
      </c>
      <c r="R136" s="16">
        <f t="shared" si="176"/>
        <v>87983501.200000003</v>
      </c>
    </row>
    <row r="137" spans="1:18" s="13" customFormat="1">
      <c r="A137" s="17" t="s">
        <v>19</v>
      </c>
      <c r="B137" s="18" t="s">
        <v>28</v>
      </c>
      <c r="C137" s="18" t="s">
        <v>158</v>
      </c>
      <c r="D137" s="18" t="s">
        <v>170</v>
      </c>
      <c r="E137" s="18" t="s">
        <v>20</v>
      </c>
      <c r="F137" s="50">
        <f>82878115.83+2570887.84</f>
        <v>85449003.670000002</v>
      </c>
      <c r="G137" s="50">
        <f>567975.98-91309.22-173026.28-150772.55-313533.33-199150-312000-2570887.84+1186.56+7452670.2+719352.94+682348.03+723068.36+39874.93</f>
        <v>6375797.7800000012</v>
      </c>
      <c r="H137" s="50">
        <f>F137+G137</f>
        <v>91824801.450000003</v>
      </c>
      <c r="I137" s="50">
        <f>-168000+80832.99</f>
        <v>-87167.01</v>
      </c>
      <c r="J137" s="50">
        <f>H137+I137</f>
        <v>91737634.439999998</v>
      </c>
      <c r="K137" s="50">
        <f>85407242.91+2575380.35</f>
        <v>87982623.25999999</v>
      </c>
      <c r="L137" s="50">
        <v>0</v>
      </c>
      <c r="M137" s="50">
        <f>K137+L137</f>
        <v>87982623.25999999</v>
      </c>
      <c r="N137" s="50">
        <v>0</v>
      </c>
      <c r="O137" s="50">
        <f>M137+N137</f>
        <v>87982623.25999999</v>
      </c>
      <c r="P137" s="50">
        <f>85407242.91+2576258.29</f>
        <v>87983501.200000003</v>
      </c>
      <c r="Q137" s="50">
        <v>0</v>
      </c>
      <c r="R137" s="50">
        <f>P137+Q137</f>
        <v>87983501.200000003</v>
      </c>
    </row>
    <row r="138" spans="1:18" s="13" customFormat="1">
      <c r="A138" s="17" t="s">
        <v>35</v>
      </c>
      <c r="B138" s="18" t="s">
        <v>28</v>
      </c>
      <c r="C138" s="18" t="s">
        <v>158</v>
      </c>
      <c r="D138" s="18" t="s">
        <v>170</v>
      </c>
      <c r="E138" s="18" t="s">
        <v>36</v>
      </c>
      <c r="F138" s="9">
        <v>595000</v>
      </c>
      <c r="G138" s="9">
        <v>100000000</v>
      </c>
      <c r="H138" s="50">
        <f>F138+G138</f>
        <v>100595000</v>
      </c>
      <c r="I138" s="9">
        <v>-20359170</v>
      </c>
      <c r="J138" s="50">
        <f>H138+I138</f>
        <v>80235830</v>
      </c>
      <c r="K138" s="9">
        <v>0</v>
      </c>
      <c r="L138" s="9">
        <v>0</v>
      </c>
      <c r="M138" s="9">
        <f>K138+L138</f>
        <v>0</v>
      </c>
      <c r="N138" s="9">
        <v>0</v>
      </c>
      <c r="O138" s="9">
        <f>M138+N138</f>
        <v>0</v>
      </c>
      <c r="P138" s="9">
        <v>0</v>
      </c>
      <c r="Q138" s="9">
        <v>0</v>
      </c>
      <c r="R138" s="9">
        <f>P138+Q138</f>
        <v>0</v>
      </c>
    </row>
    <row r="139" spans="1:18" s="13" customFormat="1" ht="27" hidden="1" customHeight="1" outlineLevel="1">
      <c r="A139" s="14" t="s">
        <v>171</v>
      </c>
      <c r="B139" s="15" t="s">
        <v>28</v>
      </c>
      <c r="C139" s="15" t="s">
        <v>158</v>
      </c>
      <c r="D139" s="15" t="s">
        <v>172</v>
      </c>
      <c r="E139" s="15" t="s">
        <v>0</v>
      </c>
      <c r="F139" s="25">
        <f t="shared" ref="F139:R139" si="179">F140</f>
        <v>0</v>
      </c>
      <c r="G139" s="25">
        <f t="shared" si="179"/>
        <v>0</v>
      </c>
      <c r="H139" s="25">
        <f t="shared" si="179"/>
        <v>0</v>
      </c>
      <c r="I139" s="25">
        <f t="shared" si="179"/>
        <v>0</v>
      </c>
      <c r="J139" s="25">
        <f t="shared" si="179"/>
        <v>0</v>
      </c>
      <c r="K139" s="25">
        <f t="shared" si="179"/>
        <v>0</v>
      </c>
      <c r="L139" s="25">
        <f t="shared" si="179"/>
        <v>0</v>
      </c>
      <c r="M139" s="25">
        <f t="shared" si="179"/>
        <v>0</v>
      </c>
      <c r="N139" s="25">
        <f t="shared" si="179"/>
        <v>0</v>
      </c>
      <c r="O139" s="25">
        <f t="shared" si="179"/>
        <v>0</v>
      </c>
      <c r="P139" s="25">
        <f t="shared" si="179"/>
        <v>0</v>
      </c>
      <c r="Q139" s="25">
        <f t="shared" si="179"/>
        <v>0</v>
      </c>
      <c r="R139" s="25">
        <f t="shared" si="179"/>
        <v>0</v>
      </c>
    </row>
    <row r="140" spans="1:18" s="13" customFormat="1" hidden="1" outlineLevel="1">
      <c r="A140" s="17" t="s">
        <v>19</v>
      </c>
      <c r="B140" s="18" t="s">
        <v>28</v>
      </c>
      <c r="C140" s="18" t="s">
        <v>158</v>
      </c>
      <c r="D140" s="18" t="s">
        <v>172</v>
      </c>
      <c r="E140" s="18" t="s">
        <v>20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</row>
    <row r="141" spans="1:18" s="13" customFormat="1" ht="12.75" customHeight="1" collapsed="1">
      <c r="A141" s="10" t="s">
        <v>89</v>
      </c>
      <c r="B141" s="11" t="s">
        <v>28</v>
      </c>
      <c r="C141" s="11" t="s">
        <v>90</v>
      </c>
      <c r="D141" s="18"/>
      <c r="E141" s="18"/>
      <c r="F141" s="3">
        <f>F142+F146</f>
        <v>1995023</v>
      </c>
      <c r="G141" s="3">
        <f>G142+G146</f>
        <v>2426666.66</v>
      </c>
      <c r="H141" s="3">
        <f>H142+H146</f>
        <v>4421689.66</v>
      </c>
      <c r="I141" s="3">
        <f>I142+I146</f>
        <v>0</v>
      </c>
      <c r="J141" s="3">
        <f>J142+J146</f>
        <v>4421689.66</v>
      </c>
      <c r="K141" s="3">
        <f t="shared" ref="K141:R141" si="180">K142+K146</f>
        <v>1750683</v>
      </c>
      <c r="L141" s="3">
        <f t="shared" ref="L141:M141" si="181">L142+L146</f>
        <v>0</v>
      </c>
      <c r="M141" s="3">
        <f t="shared" si="181"/>
        <v>1750683</v>
      </c>
      <c r="N141" s="3">
        <f t="shared" ref="N141:O141" si="182">N142+N146</f>
        <v>0</v>
      </c>
      <c r="O141" s="3">
        <f t="shared" si="182"/>
        <v>1750683</v>
      </c>
      <c r="P141" s="3">
        <f t="shared" si="180"/>
        <v>1750683</v>
      </c>
      <c r="Q141" s="3">
        <f t="shared" si="180"/>
        <v>0</v>
      </c>
      <c r="R141" s="3">
        <f t="shared" si="180"/>
        <v>1750683</v>
      </c>
    </row>
    <row r="142" spans="1:18" s="13" customFormat="1" ht="25.5">
      <c r="A142" s="10" t="s">
        <v>91</v>
      </c>
      <c r="B142" s="11" t="s">
        <v>28</v>
      </c>
      <c r="C142" s="11" t="s">
        <v>90</v>
      </c>
      <c r="D142" s="11" t="s">
        <v>92</v>
      </c>
      <c r="E142" s="11" t="s">
        <v>0</v>
      </c>
      <c r="F142" s="12">
        <f t="shared" ref="F142:J144" si="183">F143</f>
        <v>1295023</v>
      </c>
      <c r="G142" s="12">
        <f t="shared" si="183"/>
        <v>2426666.66</v>
      </c>
      <c r="H142" s="12">
        <f t="shared" si="183"/>
        <v>3721689.66</v>
      </c>
      <c r="I142" s="12">
        <f t="shared" si="183"/>
        <v>0</v>
      </c>
      <c r="J142" s="12">
        <f t="shared" si="183"/>
        <v>3721689.66</v>
      </c>
      <c r="K142" s="12">
        <f t="shared" ref="K142:R144" si="184">K143</f>
        <v>1050683</v>
      </c>
      <c r="L142" s="12">
        <f t="shared" si="184"/>
        <v>0</v>
      </c>
      <c r="M142" s="12">
        <f t="shared" si="184"/>
        <v>1050683</v>
      </c>
      <c r="N142" s="12">
        <f t="shared" si="184"/>
        <v>0</v>
      </c>
      <c r="O142" s="12">
        <f t="shared" si="184"/>
        <v>1050683</v>
      </c>
      <c r="P142" s="12">
        <f t="shared" si="184"/>
        <v>1050683</v>
      </c>
      <c r="Q142" s="12">
        <f t="shared" si="184"/>
        <v>0</v>
      </c>
      <c r="R142" s="12">
        <f t="shared" si="184"/>
        <v>1050683</v>
      </c>
    </row>
    <row r="143" spans="1:18" s="13" customFormat="1" ht="25.5">
      <c r="A143" s="10" t="s">
        <v>93</v>
      </c>
      <c r="B143" s="11" t="s">
        <v>28</v>
      </c>
      <c r="C143" s="11" t="s">
        <v>90</v>
      </c>
      <c r="D143" s="11" t="s">
        <v>94</v>
      </c>
      <c r="E143" s="11" t="s">
        <v>0</v>
      </c>
      <c r="F143" s="12">
        <f t="shared" si="183"/>
        <v>1295023</v>
      </c>
      <c r="G143" s="12">
        <f t="shared" si="183"/>
        <v>2426666.66</v>
      </c>
      <c r="H143" s="12">
        <f t="shared" si="183"/>
        <v>3721689.66</v>
      </c>
      <c r="I143" s="12">
        <f t="shared" si="183"/>
        <v>0</v>
      </c>
      <c r="J143" s="12">
        <f t="shared" si="183"/>
        <v>3721689.66</v>
      </c>
      <c r="K143" s="12">
        <f t="shared" si="184"/>
        <v>1050683</v>
      </c>
      <c r="L143" s="12">
        <f t="shared" si="184"/>
        <v>0</v>
      </c>
      <c r="M143" s="12">
        <f t="shared" si="184"/>
        <v>1050683</v>
      </c>
      <c r="N143" s="12">
        <f t="shared" si="184"/>
        <v>0</v>
      </c>
      <c r="O143" s="12">
        <f t="shared" si="184"/>
        <v>1050683</v>
      </c>
      <c r="P143" s="12">
        <f t="shared" si="184"/>
        <v>1050683</v>
      </c>
      <c r="Q143" s="12">
        <f t="shared" si="184"/>
        <v>0</v>
      </c>
      <c r="R143" s="12">
        <f t="shared" si="184"/>
        <v>1050683</v>
      </c>
    </row>
    <row r="144" spans="1:18" s="13" customFormat="1" ht="27">
      <c r="A144" s="14" t="s">
        <v>95</v>
      </c>
      <c r="B144" s="15" t="s">
        <v>28</v>
      </c>
      <c r="C144" s="15" t="s">
        <v>90</v>
      </c>
      <c r="D144" s="15" t="s">
        <v>96</v>
      </c>
      <c r="E144" s="15" t="s">
        <v>0</v>
      </c>
      <c r="F144" s="16">
        <f t="shared" si="183"/>
        <v>1295023</v>
      </c>
      <c r="G144" s="16">
        <f t="shared" si="183"/>
        <v>2426666.66</v>
      </c>
      <c r="H144" s="16">
        <f t="shared" si="183"/>
        <v>3721689.66</v>
      </c>
      <c r="I144" s="16">
        <f t="shared" si="183"/>
        <v>0</v>
      </c>
      <c r="J144" s="16">
        <f t="shared" si="183"/>
        <v>3721689.66</v>
      </c>
      <c r="K144" s="16">
        <f t="shared" si="184"/>
        <v>1050683</v>
      </c>
      <c r="L144" s="16">
        <f t="shared" si="184"/>
        <v>0</v>
      </c>
      <c r="M144" s="16">
        <f t="shared" si="184"/>
        <v>1050683</v>
      </c>
      <c r="N144" s="16">
        <f t="shared" si="184"/>
        <v>0</v>
      </c>
      <c r="O144" s="16">
        <f t="shared" si="184"/>
        <v>1050683</v>
      </c>
      <c r="P144" s="16">
        <f t="shared" si="184"/>
        <v>1050683</v>
      </c>
      <c r="Q144" s="16">
        <f t="shared" si="184"/>
        <v>0</v>
      </c>
      <c r="R144" s="16">
        <f t="shared" si="184"/>
        <v>1050683</v>
      </c>
    </row>
    <row r="145" spans="1:18" s="13" customFormat="1">
      <c r="A145" s="17" t="s">
        <v>19</v>
      </c>
      <c r="B145" s="18" t="s">
        <v>28</v>
      </c>
      <c r="C145" s="18" t="s">
        <v>90</v>
      </c>
      <c r="D145" s="18" t="s">
        <v>96</v>
      </c>
      <c r="E145" s="18" t="s">
        <v>20</v>
      </c>
      <c r="F145" s="9">
        <v>1295023</v>
      </c>
      <c r="G145" s="50">
        <v>2426666.66</v>
      </c>
      <c r="H145" s="9">
        <f>F145+G145</f>
        <v>3721689.66</v>
      </c>
      <c r="I145" s="50">
        <v>0</v>
      </c>
      <c r="J145" s="9">
        <f>H145+I145</f>
        <v>3721689.66</v>
      </c>
      <c r="K145" s="9">
        <v>1050683</v>
      </c>
      <c r="L145" s="9">
        <v>0</v>
      </c>
      <c r="M145" s="9">
        <f>K145+L145</f>
        <v>1050683</v>
      </c>
      <c r="N145" s="9">
        <v>0</v>
      </c>
      <c r="O145" s="9">
        <f>M145+N145</f>
        <v>1050683</v>
      </c>
      <c r="P145" s="9">
        <v>1050683</v>
      </c>
      <c r="Q145" s="9">
        <v>0</v>
      </c>
      <c r="R145" s="9">
        <f>P145+Q145</f>
        <v>1050683</v>
      </c>
    </row>
    <row r="146" spans="1:18" s="13" customFormat="1">
      <c r="A146" s="10" t="s">
        <v>97</v>
      </c>
      <c r="B146" s="11" t="s">
        <v>28</v>
      </c>
      <c r="C146" s="11" t="s">
        <v>90</v>
      </c>
      <c r="D146" s="11" t="s">
        <v>98</v>
      </c>
      <c r="E146" s="11" t="s">
        <v>0</v>
      </c>
      <c r="F146" s="12">
        <f t="shared" ref="F146:R146" si="185">F147</f>
        <v>700000</v>
      </c>
      <c r="G146" s="12">
        <f t="shared" si="185"/>
        <v>0</v>
      </c>
      <c r="H146" s="12">
        <f t="shared" si="185"/>
        <v>700000</v>
      </c>
      <c r="I146" s="12">
        <f t="shared" si="185"/>
        <v>0</v>
      </c>
      <c r="J146" s="12">
        <f t="shared" si="185"/>
        <v>700000</v>
      </c>
      <c r="K146" s="12">
        <f t="shared" si="185"/>
        <v>700000</v>
      </c>
      <c r="L146" s="12">
        <f t="shared" si="185"/>
        <v>0</v>
      </c>
      <c r="M146" s="12">
        <f t="shared" si="185"/>
        <v>700000</v>
      </c>
      <c r="N146" s="12">
        <f t="shared" si="185"/>
        <v>0</v>
      </c>
      <c r="O146" s="12">
        <f t="shared" si="185"/>
        <v>700000</v>
      </c>
      <c r="P146" s="12">
        <f t="shared" si="185"/>
        <v>700000</v>
      </c>
      <c r="Q146" s="12">
        <f t="shared" si="185"/>
        <v>0</v>
      </c>
      <c r="R146" s="12">
        <f t="shared" si="185"/>
        <v>700000</v>
      </c>
    </row>
    <row r="147" spans="1:18" s="13" customFormat="1">
      <c r="A147" s="10" t="s">
        <v>97</v>
      </c>
      <c r="B147" s="11" t="s">
        <v>28</v>
      </c>
      <c r="C147" s="11" t="s">
        <v>90</v>
      </c>
      <c r="D147" s="11" t="s">
        <v>99</v>
      </c>
      <c r="E147" s="11" t="s">
        <v>0</v>
      </c>
      <c r="F147" s="12">
        <f t="shared" ref="F147:R147" si="186">F148+F151</f>
        <v>700000</v>
      </c>
      <c r="G147" s="12">
        <f t="shared" ref="G147:H147" si="187">G148+G151</f>
        <v>0</v>
      </c>
      <c r="H147" s="12">
        <f t="shared" si="187"/>
        <v>700000</v>
      </c>
      <c r="I147" s="12">
        <f t="shared" ref="I147:J147" si="188">I148+I151</f>
        <v>0</v>
      </c>
      <c r="J147" s="12">
        <f t="shared" si="188"/>
        <v>700000</v>
      </c>
      <c r="K147" s="12">
        <f t="shared" si="186"/>
        <v>700000</v>
      </c>
      <c r="L147" s="12">
        <f t="shared" ref="L147:M147" si="189">L148+L151</f>
        <v>0</v>
      </c>
      <c r="M147" s="12">
        <f t="shared" si="189"/>
        <v>700000</v>
      </c>
      <c r="N147" s="12">
        <f t="shared" ref="N147:O147" si="190">N148+N151</f>
        <v>0</v>
      </c>
      <c r="O147" s="12">
        <f t="shared" si="190"/>
        <v>700000</v>
      </c>
      <c r="P147" s="12">
        <f t="shared" si="186"/>
        <v>700000</v>
      </c>
      <c r="Q147" s="12">
        <f t="shared" si="186"/>
        <v>0</v>
      </c>
      <c r="R147" s="12">
        <f t="shared" si="186"/>
        <v>700000</v>
      </c>
    </row>
    <row r="148" spans="1:18" s="13" customFormat="1" ht="13.5" customHeight="1">
      <c r="A148" s="14" t="s">
        <v>100</v>
      </c>
      <c r="B148" s="15" t="s">
        <v>28</v>
      </c>
      <c r="C148" s="15" t="s">
        <v>90</v>
      </c>
      <c r="D148" s="15" t="s">
        <v>101</v>
      </c>
      <c r="E148" s="15" t="s">
        <v>0</v>
      </c>
      <c r="F148" s="16">
        <f t="shared" ref="F148:R148" si="191">F149+F150</f>
        <v>500000</v>
      </c>
      <c r="G148" s="16">
        <f t="shared" ref="G148:H148" si="192">G149+G150</f>
        <v>0</v>
      </c>
      <c r="H148" s="16">
        <f t="shared" si="192"/>
        <v>500000</v>
      </c>
      <c r="I148" s="16">
        <f t="shared" ref="I148:J148" si="193">I149+I150</f>
        <v>0</v>
      </c>
      <c r="J148" s="16">
        <f t="shared" si="193"/>
        <v>500000</v>
      </c>
      <c r="K148" s="16">
        <f t="shared" si="191"/>
        <v>500000</v>
      </c>
      <c r="L148" s="16">
        <f t="shared" ref="L148:M148" si="194">L149+L150</f>
        <v>0</v>
      </c>
      <c r="M148" s="16">
        <f t="shared" si="194"/>
        <v>500000</v>
      </c>
      <c r="N148" s="16">
        <f t="shared" ref="N148:O148" si="195">N149+N150</f>
        <v>0</v>
      </c>
      <c r="O148" s="16">
        <f t="shared" si="195"/>
        <v>500000</v>
      </c>
      <c r="P148" s="16">
        <f t="shared" si="191"/>
        <v>500000</v>
      </c>
      <c r="Q148" s="16">
        <f t="shared" si="191"/>
        <v>0</v>
      </c>
      <c r="R148" s="16">
        <f t="shared" si="191"/>
        <v>500000</v>
      </c>
    </row>
    <row r="149" spans="1:18" s="13" customFormat="1">
      <c r="A149" s="17" t="s">
        <v>19</v>
      </c>
      <c r="B149" s="18" t="s">
        <v>28</v>
      </c>
      <c r="C149" s="18" t="s">
        <v>90</v>
      </c>
      <c r="D149" s="18" t="s">
        <v>101</v>
      </c>
      <c r="E149" s="18" t="s">
        <v>20</v>
      </c>
      <c r="F149" s="9">
        <v>18000</v>
      </c>
      <c r="G149" s="9">
        <v>0</v>
      </c>
      <c r="H149" s="9">
        <f>F149+G149</f>
        <v>18000</v>
      </c>
      <c r="I149" s="9">
        <v>0</v>
      </c>
      <c r="J149" s="9">
        <f>H149+I149</f>
        <v>18000</v>
      </c>
      <c r="K149" s="9">
        <v>18000</v>
      </c>
      <c r="L149" s="9">
        <v>0</v>
      </c>
      <c r="M149" s="9">
        <f>K149+L149</f>
        <v>18000</v>
      </c>
      <c r="N149" s="9">
        <v>0</v>
      </c>
      <c r="O149" s="9">
        <f>M149+N149</f>
        <v>18000</v>
      </c>
      <c r="P149" s="9">
        <v>18000</v>
      </c>
      <c r="Q149" s="9">
        <v>0</v>
      </c>
      <c r="R149" s="9">
        <f>P149+Q149</f>
        <v>18000</v>
      </c>
    </row>
    <row r="150" spans="1:18" s="13" customFormat="1">
      <c r="A150" s="17" t="s">
        <v>37</v>
      </c>
      <c r="B150" s="18" t="s">
        <v>28</v>
      </c>
      <c r="C150" s="18" t="s">
        <v>90</v>
      </c>
      <c r="D150" s="18" t="s">
        <v>101</v>
      </c>
      <c r="E150" s="18" t="s">
        <v>38</v>
      </c>
      <c r="F150" s="9">
        <v>482000</v>
      </c>
      <c r="G150" s="9">
        <v>0</v>
      </c>
      <c r="H150" s="9">
        <f>F150+G150</f>
        <v>482000</v>
      </c>
      <c r="I150" s="9">
        <v>0</v>
      </c>
      <c r="J150" s="9">
        <f>H150+I150</f>
        <v>482000</v>
      </c>
      <c r="K150" s="9">
        <v>482000</v>
      </c>
      <c r="L150" s="9">
        <v>0</v>
      </c>
      <c r="M150" s="9">
        <f>K150+L150</f>
        <v>482000</v>
      </c>
      <c r="N150" s="9">
        <v>0</v>
      </c>
      <c r="O150" s="9">
        <f>M150+N150</f>
        <v>482000</v>
      </c>
      <c r="P150" s="9">
        <v>482000</v>
      </c>
      <c r="Q150" s="9">
        <v>0</v>
      </c>
      <c r="R150" s="9">
        <f>P150+Q150</f>
        <v>482000</v>
      </c>
    </row>
    <row r="151" spans="1:18" s="13" customFormat="1" ht="27">
      <c r="A151" s="14" t="s">
        <v>102</v>
      </c>
      <c r="B151" s="15" t="s">
        <v>28</v>
      </c>
      <c r="C151" s="15" t="s">
        <v>90</v>
      </c>
      <c r="D151" s="15" t="s">
        <v>103</v>
      </c>
      <c r="E151" s="15" t="s">
        <v>0</v>
      </c>
      <c r="F151" s="16">
        <f t="shared" ref="F151:R151" si="196">F152</f>
        <v>200000</v>
      </c>
      <c r="G151" s="16">
        <f t="shared" si="196"/>
        <v>0</v>
      </c>
      <c r="H151" s="16">
        <f t="shared" si="196"/>
        <v>200000</v>
      </c>
      <c r="I151" s="16">
        <f t="shared" si="196"/>
        <v>0</v>
      </c>
      <c r="J151" s="16">
        <f t="shared" si="196"/>
        <v>200000</v>
      </c>
      <c r="K151" s="16">
        <f t="shared" si="196"/>
        <v>200000</v>
      </c>
      <c r="L151" s="16">
        <f t="shared" si="196"/>
        <v>0</v>
      </c>
      <c r="M151" s="16">
        <f t="shared" si="196"/>
        <v>200000</v>
      </c>
      <c r="N151" s="16">
        <f t="shared" si="196"/>
        <v>0</v>
      </c>
      <c r="O151" s="16">
        <f t="shared" si="196"/>
        <v>200000</v>
      </c>
      <c r="P151" s="16">
        <f t="shared" si="196"/>
        <v>200000</v>
      </c>
      <c r="Q151" s="16">
        <f t="shared" si="196"/>
        <v>0</v>
      </c>
      <c r="R151" s="16">
        <f t="shared" si="196"/>
        <v>200000</v>
      </c>
    </row>
    <row r="152" spans="1:18" s="13" customFormat="1">
      <c r="A152" s="17" t="s">
        <v>37</v>
      </c>
      <c r="B152" s="18" t="s">
        <v>28</v>
      </c>
      <c r="C152" s="18" t="s">
        <v>90</v>
      </c>
      <c r="D152" s="18" t="s">
        <v>103</v>
      </c>
      <c r="E152" s="18" t="s">
        <v>38</v>
      </c>
      <c r="F152" s="9">
        <v>200000</v>
      </c>
      <c r="G152" s="9">
        <v>0</v>
      </c>
      <c r="H152" s="9">
        <f>F152+G152</f>
        <v>200000</v>
      </c>
      <c r="I152" s="9">
        <v>0</v>
      </c>
      <c r="J152" s="9">
        <f>H152+I152</f>
        <v>200000</v>
      </c>
      <c r="K152" s="9">
        <v>200000</v>
      </c>
      <c r="L152" s="9">
        <v>0</v>
      </c>
      <c r="M152" s="9">
        <f>K152+L152</f>
        <v>200000</v>
      </c>
      <c r="N152" s="9">
        <v>0</v>
      </c>
      <c r="O152" s="9">
        <f>M152+N152</f>
        <v>200000</v>
      </c>
      <c r="P152" s="9">
        <v>200000</v>
      </c>
      <c r="Q152" s="9">
        <v>0</v>
      </c>
      <c r="R152" s="9">
        <f>P152+Q152</f>
        <v>200000</v>
      </c>
    </row>
    <row r="153" spans="1:18" s="13" customFormat="1">
      <c r="A153" s="10" t="s">
        <v>215</v>
      </c>
      <c r="B153" s="11" t="s">
        <v>104</v>
      </c>
      <c r="C153" s="11" t="s">
        <v>0</v>
      </c>
      <c r="D153" s="11" t="s">
        <v>0</v>
      </c>
      <c r="E153" s="11" t="s">
        <v>0</v>
      </c>
      <c r="F153" s="12">
        <f t="shared" ref="F153:R153" si="197">F154+F176+F195+F228</f>
        <v>194359144.40999997</v>
      </c>
      <c r="G153" s="12">
        <f t="shared" si="197"/>
        <v>333767851.60000002</v>
      </c>
      <c r="H153" s="12">
        <f t="shared" si="197"/>
        <v>528126996.00999999</v>
      </c>
      <c r="I153" s="12">
        <f t="shared" si="197"/>
        <v>30428143.660000004</v>
      </c>
      <c r="J153" s="12">
        <f t="shared" si="197"/>
        <v>558555139.67000008</v>
      </c>
      <c r="K153" s="12">
        <f t="shared" si="197"/>
        <v>131765344.39</v>
      </c>
      <c r="L153" s="12">
        <f t="shared" si="197"/>
        <v>0</v>
      </c>
      <c r="M153" s="12">
        <f t="shared" si="197"/>
        <v>130265344.39</v>
      </c>
      <c r="N153" s="12">
        <f t="shared" si="197"/>
        <v>0</v>
      </c>
      <c r="O153" s="12">
        <f t="shared" si="197"/>
        <v>130265344.39</v>
      </c>
      <c r="P153" s="12">
        <f t="shared" si="197"/>
        <v>131902870.13000001</v>
      </c>
      <c r="Q153" s="12">
        <f t="shared" si="197"/>
        <v>0</v>
      </c>
      <c r="R153" s="12">
        <f t="shared" si="197"/>
        <v>131902870.13000001</v>
      </c>
    </row>
    <row r="154" spans="1:18" s="13" customFormat="1">
      <c r="A154" s="10" t="s">
        <v>105</v>
      </c>
      <c r="B154" s="11" t="s">
        <v>104</v>
      </c>
      <c r="C154" s="11" t="s">
        <v>8</v>
      </c>
      <c r="D154" s="11" t="s">
        <v>0</v>
      </c>
      <c r="E154" s="11" t="s">
        <v>0</v>
      </c>
      <c r="F154" s="12">
        <f t="shared" ref="F154:R154" si="198">F155</f>
        <v>37049335.989999995</v>
      </c>
      <c r="G154" s="12">
        <f t="shared" si="198"/>
        <v>199560677.01000002</v>
      </c>
      <c r="H154" s="12">
        <f t="shared" si="198"/>
        <v>236610013.00000003</v>
      </c>
      <c r="I154" s="12">
        <f>I155</f>
        <v>1439748.9400000002</v>
      </c>
      <c r="J154" s="12">
        <f t="shared" si="198"/>
        <v>238049761.94000003</v>
      </c>
      <c r="K154" s="12">
        <f t="shared" si="198"/>
        <v>10238487</v>
      </c>
      <c r="L154" s="12">
        <f t="shared" si="198"/>
        <v>0</v>
      </c>
      <c r="M154" s="12">
        <f t="shared" si="198"/>
        <v>10238487</v>
      </c>
      <c r="N154" s="12">
        <f t="shared" si="198"/>
        <v>0</v>
      </c>
      <c r="O154" s="12">
        <f t="shared" si="198"/>
        <v>10238487</v>
      </c>
      <c r="P154" s="12">
        <f t="shared" si="198"/>
        <v>10238487</v>
      </c>
      <c r="Q154" s="12">
        <f t="shared" si="198"/>
        <v>0</v>
      </c>
      <c r="R154" s="12">
        <f t="shared" si="198"/>
        <v>10238487</v>
      </c>
    </row>
    <row r="155" spans="1:18" s="13" customFormat="1" ht="25.5">
      <c r="A155" s="10" t="s">
        <v>91</v>
      </c>
      <c r="B155" s="11" t="s">
        <v>104</v>
      </c>
      <c r="C155" s="11" t="s">
        <v>8</v>
      </c>
      <c r="D155" s="11" t="s">
        <v>92</v>
      </c>
      <c r="E155" s="11" t="s">
        <v>0</v>
      </c>
      <c r="F155" s="12">
        <f t="shared" ref="F155:R155" si="199">F156+F158+F160+F169+F173</f>
        <v>37049335.989999995</v>
      </c>
      <c r="G155" s="12">
        <f t="shared" ref="G155:H155" si="200">G156+G158+G160+G169+G173</f>
        <v>199560677.01000002</v>
      </c>
      <c r="H155" s="12">
        <f t="shared" si="200"/>
        <v>236610013.00000003</v>
      </c>
      <c r="I155" s="12">
        <f>I156+I158+I160+I169+I173</f>
        <v>1439748.9400000002</v>
      </c>
      <c r="J155" s="12">
        <f t="shared" ref="J155" si="201">J156+J158+J160+J169+J173</f>
        <v>238049761.94000003</v>
      </c>
      <c r="K155" s="12">
        <f t="shared" si="199"/>
        <v>10238487</v>
      </c>
      <c r="L155" s="12">
        <f t="shared" ref="L155:M155" si="202">L156+L158+L160+L169+L173</f>
        <v>0</v>
      </c>
      <c r="M155" s="12">
        <f t="shared" si="202"/>
        <v>10238487</v>
      </c>
      <c r="N155" s="12">
        <f t="shared" ref="N155:O155" si="203">N156+N158+N160+N169+N173</f>
        <v>0</v>
      </c>
      <c r="O155" s="12">
        <f t="shared" si="203"/>
        <v>10238487</v>
      </c>
      <c r="P155" s="12">
        <f t="shared" si="199"/>
        <v>10238487</v>
      </c>
      <c r="Q155" s="12">
        <f t="shared" si="199"/>
        <v>0</v>
      </c>
      <c r="R155" s="12">
        <f t="shared" si="199"/>
        <v>10238487</v>
      </c>
    </row>
    <row r="156" spans="1:18" s="13" customFormat="1" ht="27" hidden="1" outlineLevel="1">
      <c r="A156" s="14" t="s">
        <v>106</v>
      </c>
      <c r="B156" s="15" t="s">
        <v>104</v>
      </c>
      <c r="C156" s="15" t="s">
        <v>8</v>
      </c>
      <c r="D156" s="15" t="s">
        <v>228</v>
      </c>
      <c r="E156" s="15" t="s">
        <v>0</v>
      </c>
      <c r="F156" s="16">
        <f t="shared" ref="F156:R158" si="204">F157</f>
        <v>0</v>
      </c>
      <c r="G156" s="16">
        <f t="shared" si="204"/>
        <v>0</v>
      </c>
      <c r="H156" s="16">
        <f t="shared" si="204"/>
        <v>0</v>
      </c>
      <c r="I156" s="16">
        <f t="shared" si="204"/>
        <v>0</v>
      </c>
      <c r="J156" s="16">
        <f t="shared" si="204"/>
        <v>0</v>
      </c>
      <c r="K156" s="16">
        <f t="shared" si="204"/>
        <v>0</v>
      </c>
      <c r="L156" s="16">
        <f t="shared" si="204"/>
        <v>0</v>
      </c>
      <c r="M156" s="16">
        <f t="shared" si="204"/>
        <v>0</v>
      </c>
      <c r="N156" s="16">
        <f t="shared" si="204"/>
        <v>0</v>
      </c>
      <c r="O156" s="16">
        <f t="shared" si="204"/>
        <v>0</v>
      </c>
      <c r="P156" s="16">
        <f t="shared" si="204"/>
        <v>0</v>
      </c>
      <c r="Q156" s="16">
        <f t="shared" si="204"/>
        <v>0</v>
      </c>
      <c r="R156" s="16">
        <f t="shared" si="204"/>
        <v>0</v>
      </c>
    </row>
    <row r="157" spans="1:18" s="13" customFormat="1" hidden="1" outlineLevel="1">
      <c r="A157" s="17" t="s">
        <v>35</v>
      </c>
      <c r="B157" s="18" t="s">
        <v>104</v>
      </c>
      <c r="C157" s="18" t="s">
        <v>8</v>
      </c>
      <c r="D157" s="18" t="s">
        <v>228</v>
      </c>
      <c r="E157" s="18" t="s">
        <v>36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</row>
    <row r="158" spans="1:18" s="13" customFormat="1" ht="27" hidden="1" outlineLevel="1">
      <c r="A158" s="14" t="s">
        <v>236</v>
      </c>
      <c r="B158" s="15" t="s">
        <v>104</v>
      </c>
      <c r="C158" s="15" t="s">
        <v>8</v>
      </c>
      <c r="D158" s="15" t="s">
        <v>235</v>
      </c>
      <c r="E158" s="15" t="s">
        <v>0</v>
      </c>
      <c r="F158" s="16">
        <f t="shared" ref="F158:J158" si="205">F159</f>
        <v>0</v>
      </c>
      <c r="G158" s="16">
        <f t="shared" si="205"/>
        <v>0</v>
      </c>
      <c r="H158" s="16">
        <f t="shared" si="205"/>
        <v>0</v>
      </c>
      <c r="I158" s="16">
        <f t="shared" si="205"/>
        <v>0</v>
      </c>
      <c r="J158" s="16">
        <f t="shared" si="205"/>
        <v>0</v>
      </c>
      <c r="K158" s="16">
        <f t="shared" si="204"/>
        <v>0</v>
      </c>
      <c r="L158" s="16">
        <f t="shared" si="204"/>
        <v>0</v>
      </c>
      <c r="M158" s="16">
        <f t="shared" si="204"/>
        <v>0</v>
      </c>
      <c r="N158" s="16">
        <f t="shared" si="204"/>
        <v>0</v>
      </c>
      <c r="O158" s="16">
        <f t="shared" si="204"/>
        <v>0</v>
      </c>
      <c r="P158" s="16">
        <f t="shared" si="204"/>
        <v>0</v>
      </c>
      <c r="Q158" s="16">
        <f t="shared" si="204"/>
        <v>0</v>
      </c>
      <c r="R158" s="16">
        <f t="shared" si="204"/>
        <v>0</v>
      </c>
    </row>
    <row r="159" spans="1:18" s="13" customFormat="1" hidden="1" outlineLevel="1">
      <c r="A159" s="17" t="s">
        <v>35</v>
      </c>
      <c r="B159" s="18" t="s">
        <v>104</v>
      </c>
      <c r="C159" s="18" t="s">
        <v>8</v>
      </c>
      <c r="D159" s="18" t="s">
        <v>235</v>
      </c>
      <c r="E159" s="18" t="s">
        <v>36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</row>
    <row r="160" spans="1:18" s="13" customFormat="1" collapsed="1">
      <c r="A160" s="10" t="s">
        <v>108</v>
      </c>
      <c r="B160" s="11" t="s">
        <v>104</v>
      </c>
      <c r="C160" s="11" t="s">
        <v>8</v>
      </c>
      <c r="D160" s="11" t="s">
        <v>109</v>
      </c>
      <c r="E160" s="11" t="s">
        <v>0</v>
      </c>
      <c r="F160" s="12">
        <f t="shared" ref="F160:R160" si="206">F161+F163+F166</f>
        <v>32410356.109999999</v>
      </c>
      <c r="G160" s="12">
        <f t="shared" ref="G160:H160" si="207">G161+G163+G166</f>
        <v>198580631.84</v>
      </c>
      <c r="H160" s="12">
        <f t="shared" si="207"/>
        <v>230990987.95000002</v>
      </c>
      <c r="I160" s="12">
        <f t="shared" ref="I160:J160" si="208">I161+I163+I166</f>
        <v>1476309.1</v>
      </c>
      <c r="J160" s="12">
        <f t="shared" si="208"/>
        <v>232467297.05000001</v>
      </c>
      <c r="K160" s="12">
        <f t="shared" si="206"/>
        <v>6506604</v>
      </c>
      <c r="L160" s="12">
        <f t="shared" ref="L160:M160" si="209">L161+L163+L166</f>
        <v>0</v>
      </c>
      <c r="M160" s="12">
        <f t="shared" si="209"/>
        <v>6506604</v>
      </c>
      <c r="N160" s="12">
        <f t="shared" ref="N160:O160" si="210">N161+N163+N166</f>
        <v>0</v>
      </c>
      <c r="O160" s="12">
        <f t="shared" si="210"/>
        <v>6506604</v>
      </c>
      <c r="P160" s="12">
        <f t="shared" si="206"/>
        <v>6506604</v>
      </c>
      <c r="Q160" s="12">
        <f t="shared" si="206"/>
        <v>0</v>
      </c>
      <c r="R160" s="12">
        <f t="shared" si="206"/>
        <v>6506604</v>
      </c>
    </row>
    <row r="161" spans="1:18" s="13" customFormat="1" ht="27">
      <c r="A161" s="14" t="s">
        <v>135</v>
      </c>
      <c r="B161" s="15" t="s">
        <v>104</v>
      </c>
      <c r="C161" s="15" t="s">
        <v>8</v>
      </c>
      <c r="D161" s="15" t="s">
        <v>136</v>
      </c>
      <c r="E161" s="15" t="s">
        <v>0</v>
      </c>
      <c r="F161" s="16">
        <f t="shared" ref="F161:R161" si="211">F162</f>
        <v>7410356.1100000003</v>
      </c>
      <c r="G161" s="16">
        <f t="shared" si="211"/>
        <v>0</v>
      </c>
      <c r="H161" s="16">
        <f t="shared" si="211"/>
        <v>7410356.1100000003</v>
      </c>
      <c r="I161" s="16">
        <f t="shared" si="211"/>
        <v>1360309.1</v>
      </c>
      <c r="J161" s="16">
        <f t="shared" si="211"/>
        <v>8770665.2100000009</v>
      </c>
      <c r="K161" s="16">
        <f t="shared" si="211"/>
        <v>6506604</v>
      </c>
      <c r="L161" s="16">
        <f t="shared" si="211"/>
        <v>0</v>
      </c>
      <c r="M161" s="16">
        <f t="shared" si="211"/>
        <v>6506604</v>
      </c>
      <c r="N161" s="16">
        <f t="shared" si="211"/>
        <v>0</v>
      </c>
      <c r="O161" s="16">
        <f t="shared" si="211"/>
        <v>6506604</v>
      </c>
      <c r="P161" s="16">
        <f t="shared" si="211"/>
        <v>6506604</v>
      </c>
      <c r="Q161" s="16">
        <f t="shared" si="211"/>
        <v>0</v>
      </c>
      <c r="R161" s="16">
        <f t="shared" si="211"/>
        <v>6506604</v>
      </c>
    </row>
    <row r="162" spans="1:18" s="13" customFormat="1">
      <c r="A162" s="17" t="s">
        <v>19</v>
      </c>
      <c r="B162" s="18" t="s">
        <v>104</v>
      </c>
      <c r="C162" s="18" t="s">
        <v>8</v>
      </c>
      <c r="D162" s="18" t="s">
        <v>136</v>
      </c>
      <c r="E162" s="18" t="s">
        <v>20</v>
      </c>
      <c r="F162" s="9">
        <v>7410356.1100000003</v>
      </c>
      <c r="G162" s="9">
        <v>0</v>
      </c>
      <c r="H162" s="9">
        <f>F162+G162</f>
        <v>7410356.1100000003</v>
      </c>
      <c r="I162" s="37">
        <f>1978379.35-618070.25</f>
        <v>1360309.1</v>
      </c>
      <c r="J162" s="9">
        <f>H162+I162</f>
        <v>8770665.2100000009</v>
      </c>
      <c r="K162" s="9">
        <v>6506604</v>
      </c>
      <c r="L162" s="9">
        <v>0</v>
      </c>
      <c r="M162" s="9">
        <f>K162+L162</f>
        <v>6506604</v>
      </c>
      <c r="N162" s="9">
        <v>0</v>
      </c>
      <c r="O162" s="9">
        <f>M162+N162</f>
        <v>6506604</v>
      </c>
      <c r="P162" s="9">
        <v>6506604</v>
      </c>
      <c r="Q162" s="9">
        <v>0</v>
      </c>
      <c r="R162" s="9">
        <f>P162+Q162</f>
        <v>6506604</v>
      </c>
    </row>
    <row r="163" spans="1:18" s="13" customFormat="1" ht="13.5" outlineLevel="1">
      <c r="A163" s="14" t="s">
        <v>227</v>
      </c>
      <c r="B163" s="15" t="s">
        <v>104</v>
      </c>
      <c r="C163" s="15" t="s">
        <v>8</v>
      </c>
      <c r="D163" s="15" t="s">
        <v>279</v>
      </c>
      <c r="E163" s="15" t="s">
        <v>0</v>
      </c>
      <c r="F163" s="16">
        <f t="shared" ref="F163:R163" si="212">F164+F165</f>
        <v>25000000</v>
      </c>
      <c r="G163" s="16">
        <f t="shared" ref="G163:H163" si="213">G164+G165</f>
        <v>198580631.84</v>
      </c>
      <c r="H163" s="16">
        <f t="shared" si="213"/>
        <v>223580631.84</v>
      </c>
      <c r="I163" s="16">
        <f t="shared" ref="I163:J163" si="214">I164+I165</f>
        <v>116000</v>
      </c>
      <c r="J163" s="16">
        <f t="shared" si="214"/>
        <v>223696631.84</v>
      </c>
      <c r="K163" s="16">
        <f t="shared" si="212"/>
        <v>0</v>
      </c>
      <c r="L163" s="16">
        <f t="shared" ref="L163:M163" si="215">L164+L165</f>
        <v>0</v>
      </c>
      <c r="M163" s="16">
        <f t="shared" si="215"/>
        <v>0</v>
      </c>
      <c r="N163" s="16">
        <f t="shared" ref="N163:O163" si="216">N164+N165</f>
        <v>0</v>
      </c>
      <c r="O163" s="16">
        <f t="shared" si="216"/>
        <v>0</v>
      </c>
      <c r="P163" s="16">
        <f t="shared" si="212"/>
        <v>0</v>
      </c>
      <c r="Q163" s="16">
        <f t="shared" si="212"/>
        <v>0</v>
      </c>
      <c r="R163" s="16">
        <f t="shared" si="212"/>
        <v>0</v>
      </c>
    </row>
    <row r="164" spans="1:18" s="13" customFormat="1" outlineLevel="1">
      <c r="A164" s="17" t="s">
        <v>19</v>
      </c>
      <c r="B164" s="18" t="s">
        <v>104</v>
      </c>
      <c r="C164" s="18" t="s">
        <v>8</v>
      </c>
      <c r="D164" s="18" t="s">
        <v>279</v>
      </c>
      <c r="E164" s="18" t="s">
        <v>20</v>
      </c>
      <c r="F164" s="9">
        <v>0</v>
      </c>
      <c r="G164" s="50">
        <f>224500+19916288.07</f>
        <v>20140788.07</v>
      </c>
      <c r="H164" s="9">
        <f>F164+G164</f>
        <v>20140788.07</v>
      </c>
      <c r="I164" s="50">
        <v>116000</v>
      </c>
      <c r="J164" s="9">
        <f>H164+I164</f>
        <v>20256788.07</v>
      </c>
      <c r="K164" s="9">
        <v>0</v>
      </c>
      <c r="L164" s="9">
        <v>0</v>
      </c>
      <c r="M164" s="9">
        <f>K164+L164</f>
        <v>0</v>
      </c>
      <c r="N164" s="9">
        <v>0</v>
      </c>
      <c r="O164" s="9">
        <f>M164+N164</f>
        <v>0</v>
      </c>
      <c r="P164" s="9">
        <v>0</v>
      </c>
      <c r="Q164" s="9">
        <v>0</v>
      </c>
      <c r="R164" s="9">
        <f>P164+Q164</f>
        <v>0</v>
      </c>
    </row>
    <row r="165" spans="1:18" s="13" customFormat="1" outlineLevel="1">
      <c r="A165" s="17" t="s">
        <v>35</v>
      </c>
      <c r="B165" s="18" t="s">
        <v>104</v>
      </c>
      <c r="C165" s="18" t="s">
        <v>8</v>
      </c>
      <c r="D165" s="18" t="s">
        <v>279</v>
      </c>
      <c r="E165" s="18" t="s">
        <v>36</v>
      </c>
      <c r="F165" s="9">
        <v>25000000</v>
      </c>
      <c r="G165" s="50">
        <v>178439843.77000001</v>
      </c>
      <c r="H165" s="9">
        <f>F165+G165</f>
        <v>203439843.77000001</v>
      </c>
      <c r="I165" s="50">
        <v>0</v>
      </c>
      <c r="J165" s="9">
        <f>H165+I165</f>
        <v>203439843.77000001</v>
      </c>
      <c r="K165" s="9">
        <v>0</v>
      </c>
      <c r="L165" s="9">
        <v>0</v>
      </c>
      <c r="M165" s="9">
        <f>K165+L165</f>
        <v>0</v>
      </c>
      <c r="N165" s="9">
        <v>0</v>
      </c>
      <c r="O165" s="9">
        <f>M165+N165</f>
        <v>0</v>
      </c>
      <c r="P165" s="9">
        <v>0</v>
      </c>
      <c r="Q165" s="9">
        <v>0</v>
      </c>
      <c r="R165" s="9">
        <f>P165+Q165</f>
        <v>0</v>
      </c>
    </row>
    <row r="166" spans="1:18" s="13" customFormat="1" ht="13.5" hidden="1" outlineLevel="2">
      <c r="A166" s="14" t="s">
        <v>110</v>
      </c>
      <c r="B166" s="15" t="s">
        <v>104</v>
      </c>
      <c r="C166" s="15" t="s">
        <v>8</v>
      </c>
      <c r="D166" s="15" t="s">
        <v>111</v>
      </c>
      <c r="E166" s="15" t="s">
        <v>0</v>
      </c>
      <c r="F166" s="16">
        <f t="shared" ref="F166:R166" si="217">F167+F168</f>
        <v>0</v>
      </c>
      <c r="G166" s="16">
        <f t="shared" ref="G166:H166" si="218">G167+G168</f>
        <v>0</v>
      </c>
      <c r="H166" s="16">
        <f t="shared" si="218"/>
        <v>0</v>
      </c>
      <c r="I166" s="16">
        <f t="shared" ref="I166:J166" si="219">I167+I168</f>
        <v>0</v>
      </c>
      <c r="J166" s="16">
        <f t="shared" si="219"/>
        <v>0</v>
      </c>
      <c r="K166" s="16">
        <f t="shared" si="217"/>
        <v>0</v>
      </c>
      <c r="L166" s="16">
        <f t="shared" ref="L166:M166" si="220">L167+L168</f>
        <v>0</v>
      </c>
      <c r="M166" s="16">
        <f t="shared" si="220"/>
        <v>0</v>
      </c>
      <c r="N166" s="16">
        <f t="shared" ref="N166:O166" si="221">N167+N168</f>
        <v>0</v>
      </c>
      <c r="O166" s="16">
        <f t="shared" si="221"/>
        <v>0</v>
      </c>
      <c r="P166" s="16">
        <f t="shared" si="217"/>
        <v>0</v>
      </c>
      <c r="Q166" s="16">
        <f t="shared" si="217"/>
        <v>0</v>
      </c>
      <c r="R166" s="16">
        <f t="shared" si="217"/>
        <v>0</v>
      </c>
    </row>
    <row r="167" spans="1:18" s="13" customFormat="1" hidden="1" outlineLevel="2">
      <c r="A167" s="17" t="s">
        <v>19</v>
      </c>
      <c r="B167" s="18" t="s">
        <v>104</v>
      </c>
      <c r="C167" s="18" t="s">
        <v>8</v>
      </c>
      <c r="D167" s="18" t="s">
        <v>111</v>
      </c>
      <c r="E167" s="18" t="s">
        <v>20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f>K167+L167</f>
        <v>0</v>
      </c>
      <c r="N167" s="9">
        <v>0</v>
      </c>
      <c r="O167" s="9">
        <f>M167+N167</f>
        <v>0</v>
      </c>
      <c r="P167" s="9">
        <v>0</v>
      </c>
      <c r="Q167" s="9">
        <v>0</v>
      </c>
      <c r="R167" s="9">
        <f>P167+Q167</f>
        <v>0</v>
      </c>
    </row>
    <row r="168" spans="1:18" s="13" customFormat="1" hidden="1" outlineLevel="2">
      <c r="A168" s="17" t="s">
        <v>35</v>
      </c>
      <c r="B168" s="18" t="s">
        <v>104</v>
      </c>
      <c r="C168" s="18" t="s">
        <v>8</v>
      </c>
      <c r="D168" s="18" t="s">
        <v>111</v>
      </c>
      <c r="E168" s="18" t="s">
        <v>36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f>K168+L168</f>
        <v>0</v>
      </c>
      <c r="N168" s="9">
        <v>0</v>
      </c>
      <c r="O168" s="9">
        <f>M168+N168</f>
        <v>0</v>
      </c>
      <c r="P168" s="9">
        <v>0</v>
      </c>
      <c r="Q168" s="9">
        <v>0</v>
      </c>
      <c r="R168" s="9">
        <f>P168+Q168</f>
        <v>0</v>
      </c>
    </row>
    <row r="169" spans="1:18" s="13" customFormat="1" ht="13.5" customHeight="1">
      <c r="A169" s="10" t="s">
        <v>173</v>
      </c>
      <c r="B169" s="11" t="s">
        <v>104</v>
      </c>
      <c r="C169" s="11" t="s">
        <v>8</v>
      </c>
      <c r="D169" s="11" t="s">
        <v>174</v>
      </c>
      <c r="E169" s="11" t="s">
        <v>0</v>
      </c>
      <c r="F169" s="12">
        <f t="shared" ref="F169:R169" si="222">F170</f>
        <v>3616533.98</v>
      </c>
      <c r="G169" s="12">
        <f t="shared" si="222"/>
        <v>-895833.98</v>
      </c>
      <c r="H169" s="12">
        <f t="shared" si="222"/>
        <v>2720700</v>
      </c>
      <c r="I169" s="12">
        <f t="shared" si="222"/>
        <v>-36060.160000000003</v>
      </c>
      <c r="J169" s="12">
        <f t="shared" si="222"/>
        <v>2684639.84</v>
      </c>
      <c r="K169" s="12">
        <f t="shared" si="222"/>
        <v>3302321</v>
      </c>
      <c r="L169" s="12">
        <f t="shared" si="222"/>
        <v>0</v>
      </c>
      <c r="M169" s="12">
        <f t="shared" si="222"/>
        <v>3302321</v>
      </c>
      <c r="N169" s="12">
        <f t="shared" si="222"/>
        <v>0</v>
      </c>
      <c r="O169" s="12">
        <f t="shared" si="222"/>
        <v>3302321</v>
      </c>
      <c r="P169" s="12">
        <f t="shared" si="222"/>
        <v>3302321</v>
      </c>
      <c r="Q169" s="12">
        <f t="shared" si="222"/>
        <v>0</v>
      </c>
      <c r="R169" s="12">
        <f t="shared" si="222"/>
        <v>3302321</v>
      </c>
    </row>
    <row r="170" spans="1:18" s="13" customFormat="1" ht="13.5">
      <c r="A170" s="14" t="s">
        <v>175</v>
      </c>
      <c r="B170" s="15" t="s">
        <v>104</v>
      </c>
      <c r="C170" s="15" t="s">
        <v>8</v>
      </c>
      <c r="D170" s="15" t="s">
        <v>176</v>
      </c>
      <c r="E170" s="15" t="s">
        <v>0</v>
      </c>
      <c r="F170" s="16">
        <f t="shared" ref="F170:R170" si="223">F171+F172</f>
        <v>3616533.98</v>
      </c>
      <c r="G170" s="16">
        <f t="shared" ref="G170:H170" si="224">G171+G172</f>
        <v>-895833.98</v>
      </c>
      <c r="H170" s="16">
        <f t="shared" si="224"/>
        <v>2720700</v>
      </c>
      <c r="I170" s="16">
        <f t="shared" ref="I170:J170" si="225">I171+I172</f>
        <v>-36060.160000000003</v>
      </c>
      <c r="J170" s="16">
        <f t="shared" si="225"/>
        <v>2684639.84</v>
      </c>
      <c r="K170" s="16">
        <f t="shared" si="223"/>
        <v>3302321</v>
      </c>
      <c r="L170" s="16">
        <f t="shared" ref="L170:M170" si="226">L171+L172</f>
        <v>0</v>
      </c>
      <c r="M170" s="16">
        <f t="shared" si="226"/>
        <v>3302321</v>
      </c>
      <c r="N170" s="16">
        <f t="shared" ref="N170:O170" si="227">N171+N172</f>
        <v>0</v>
      </c>
      <c r="O170" s="16">
        <f t="shared" si="227"/>
        <v>3302321</v>
      </c>
      <c r="P170" s="16">
        <f t="shared" si="223"/>
        <v>3302321</v>
      </c>
      <c r="Q170" s="16">
        <f t="shared" si="223"/>
        <v>0</v>
      </c>
      <c r="R170" s="16">
        <f t="shared" si="223"/>
        <v>3302321</v>
      </c>
    </row>
    <row r="171" spans="1:18" s="13" customFormat="1">
      <c r="A171" s="17" t="s">
        <v>19</v>
      </c>
      <c r="B171" s="18" t="s">
        <v>104</v>
      </c>
      <c r="C171" s="18" t="s">
        <v>8</v>
      </c>
      <c r="D171" s="18" t="s">
        <v>176</v>
      </c>
      <c r="E171" s="18" t="s">
        <v>20</v>
      </c>
      <c r="F171" s="9">
        <v>2720700</v>
      </c>
      <c r="G171" s="9">
        <v>0</v>
      </c>
      <c r="H171" s="9">
        <f>F171+G171</f>
        <v>2720700</v>
      </c>
      <c r="I171" s="37">
        <v>-36060.160000000003</v>
      </c>
      <c r="J171" s="9">
        <f>H171+I171</f>
        <v>2684639.84</v>
      </c>
      <c r="K171" s="9">
        <v>2802321</v>
      </c>
      <c r="L171" s="9">
        <v>0</v>
      </c>
      <c r="M171" s="9">
        <f>K171+L171</f>
        <v>2802321</v>
      </c>
      <c r="N171" s="9">
        <v>0</v>
      </c>
      <c r="O171" s="9">
        <f>M171+N171</f>
        <v>2802321</v>
      </c>
      <c r="P171" s="9">
        <v>2802321</v>
      </c>
      <c r="Q171" s="9">
        <v>0</v>
      </c>
      <c r="R171" s="9">
        <f>P171+Q171</f>
        <v>2802321</v>
      </c>
    </row>
    <row r="172" spans="1:18" s="13" customFormat="1">
      <c r="A172" s="17" t="s">
        <v>37</v>
      </c>
      <c r="B172" s="18" t="s">
        <v>104</v>
      </c>
      <c r="C172" s="18" t="s">
        <v>8</v>
      </c>
      <c r="D172" s="18" t="s">
        <v>176</v>
      </c>
      <c r="E172" s="18" t="s">
        <v>38</v>
      </c>
      <c r="F172" s="9">
        <v>895833.98</v>
      </c>
      <c r="G172" s="50">
        <f>-395833.98-500000</f>
        <v>-895833.98</v>
      </c>
      <c r="H172" s="9">
        <f>F172+G172</f>
        <v>0</v>
      </c>
      <c r="I172" s="50">
        <v>0</v>
      </c>
      <c r="J172" s="9">
        <f>H172+I172</f>
        <v>0</v>
      </c>
      <c r="K172" s="9">
        <v>500000</v>
      </c>
      <c r="L172" s="9">
        <v>0</v>
      </c>
      <c r="M172" s="9">
        <f>K172+L172</f>
        <v>500000</v>
      </c>
      <c r="N172" s="9">
        <v>0</v>
      </c>
      <c r="O172" s="9">
        <f>M172+N172</f>
        <v>500000</v>
      </c>
      <c r="P172" s="9">
        <v>500000</v>
      </c>
      <c r="Q172" s="9">
        <v>0</v>
      </c>
      <c r="R172" s="9">
        <f>P172+Q172</f>
        <v>500000</v>
      </c>
    </row>
    <row r="173" spans="1:18" s="13" customFormat="1" ht="25.5">
      <c r="A173" s="10" t="s">
        <v>177</v>
      </c>
      <c r="B173" s="11" t="s">
        <v>104</v>
      </c>
      <c r="C173" s="11" t="s">
        <v>8</v>
      </c>
      <c r="D173" s="11" t="s">
        <v>178</v>
      </c>
      <c r="E173" s="11" t="s">
        <v>0</v>
      </c>
      <c r="F173" s="12">
        <f t="shared" ref="F173:J174" si="228">F174</f>
        <v>1022445.9</v>
      </c>
      <c r="G173" s="12">
        <f t="shared" si="228"/>
        <v>1875879.15</v>
      </c>
      <c r="H173" s="12">
        <f t="shared" si="228"/>
        <v>2898325.05</v>
      </c>
      <c r="I173" s="12">
        <f t="shared" si="228"/>
        <v>-500</v>
      </c>
      <c r="J173" s="12">
        <f t="shared" si="228"/>
        <v>2897825.05</v>
      </c>
      <c r="K173" s="12">
        <f t="shared" ref="K173:R174" si="229">K174</f>
        <v>429562</v>
      </c>
      <c r="L173" s="12">
        <f t="shared" si="229"/>
        <v>0</v>
      </c>
      <c r="M173" s="12">
        <f t="shared" si="229"/>
        <v>429562</v>
      </c>
      <c r="N173" s="12">
        <f t="shared" si="229"/>
        <v>0</v>
      </c>
      <c r="O173" s="12">
        <f t="shared" si="229"/>
        <v>429562</v>
      </c>
      <c r="P173" s="12">
        <f t="shared" si="229"/>
        <v>429562</v>
      </c>
      <c r="Q173" s="12">
        <f t="shared" si="229"/>
        <v>0</v>
      </c>
      <c r="R173" s="12">
        <f t="shared" si="229"/>
        <v>429562</v>
      </c>
    </row>
    <row r="174" spans="1:18" s="13" customFormat="1" ht="27.75" customHeight="1">
      <c r="A174" s="14" t="s">
        <v>179</v>
      </c>
      <c r="B174" s="15" t="s">
        <v>104</v>
      </c>
      <c r="C174" s="15" t="s">
        <v>8</v>
      </c>
      <c r="D174" s="15" t="s">
        <v>180</v>
      </c>
      <c r="E174" s="15" t="s">
        <v>0</v>
      </c>
      <c r="F174" s="16">
        <f t="shared" si="228"/>
        <v>1022445.9</v>
      </c>
      <c r="G174" s="16">
        <f t="shared" si="228"/>
        <v>1875879.15</v>
      </c>
      <c r="H174" s="16">
        <f t="shared" si="228"/>
        <v>2898325.05</v>
      </c>
      <c r="I174" s="16">
        <f t="shared" si="228"/>
        <v>-500</v>
      </c>
      <c r="J174" s="16">
        <f t="shared" si="228"/>
        <v>2897825.05</v>
      </c>
      <c r="K174" s="16">
        <f t="shared" si="229"/>
        <v>429562</v>
      </c>
      <c r="L174" s="16">
        <f t="shared" si="229"/>
        <v>0</v>
      </c>
      <c r="M174" s="16">
        <f t="shared" si="229"/>
        <v>429562</v>
      </c>
      <c r="N174" s="16">
        <f t="shared" si="229"/>
        <v>0</v>
      </c>
      <c r="O174" s="16">
        <f t="shared" si="229"/>
        <v>429562</v>
      </c>
      <c r="P174" s="16">
        <f t="shared" si="229"/>
        <v>429562</v>
      </c>
      <c r="Q174" s="16">
        <f t="shared" si="229"/>
        <v>0</v>
      </c>
      <c r="R174" s="16">
        <f t="shared" si="229"/>
        <v>429562</v>
      </c>
    </row>
    <row r="175" spans="1:18" s="13" customFormat="1">
      <c r="A175" s="17" t="s">
        <v>19</v>
      </c>
      <c r="B175" s="18" t="s">
        <v>104</v>
      </c>
      <c r="C175" s="18" t="s">
        <v>8</v>
      </c>
      <c r="D175" s="18" t="s">
        <v>180</v>
      </c>
      <c r="E175" s="18" t="s">
        <v>20</v>
      </c>
      <c r="F175" s="9">
        <v>1022445.9</v>
      </c>
      <c r="G175" s="50">
        <v>1875879.15</v>
      </c>
      <c r="H175" s="9">
        <f>F175+G175</f>
        <v>2898325.05</v>
      </c>
      <c r="I175" s="50">
        <v>-500</v>
      </c>
      <c r="J175" s="9">
        <f>H175+I175</f>
        <v>2897825.05</v>
      </c>
      <c r="K175" s="9">
        <v>429562</v>
      </c>
      <c r="L175" s="9">
        <v>0</v>
      </c>
      <c r="M175" s="9">
        <f>K175+L175</f>
        <v>429562</v>
      </c>
      <c r="N175" s="9">
        <v>0</v>
      </c>
      <c r="O175" s="9">
        <f>M175+N175</f>
        <v>429562</v>
      </c>
      <c r="P175" s="9">
        <v>429562</v>
      </c>
      <c r="Q175" s="9">
        <v>0</v>
      </c>
      <c r="R175" s="9">
        <f>P175+Q175</f>
        <v>429562</v>
      </c>
    </row>
    <row r="176" spans="1:18" s="13" customFormat="1">
      <c r="A176" s="10" t="s">
        <v>181</v>
      </c>
      <c r="B176" s="11" t="s">
        <v>104</v>
      </c>
      <c r="C176" s="11" t="s">
        <v>24</v>
      </c>
      <c r="D176" s="11" t="s">
        <v>0</v>
      </c>
      <c r="E176" s="11" t="s">
        <v>0</v>
      </c>
      <c r="F176" s="12">
        <f t="shared" ref="F176:R176" si="230">F177</f>
        <v>32192710.770000003</v>
      </c>
      <c r="G176" s="12">
        <f t="shared" si="230"/>
        <v>76128775.060000002</v>
      </c>
      <c r="H176" s="12">
        <f t="shared" si="230"/>
        <v>108321485.83000001</v>
      </c>
      <c r="I176" s="52">
        <f t="shared" si="230"/>
        <v>1075243.8000000003</v>
      </c>
      <c r="J176" s="12">
        <f t="shared" si="230"/>
        <v>109396729.63</v>
      </c>
      <c r="K176" s="12">
        <f t="shared" si="230"/>
        <v>3607971</v>
      </c>
      <c r="L176" s="12">
        <f t="shared" si="230"/>
        <v>0</v>
      </c>
      <c r="M176" s="12">
        <f t="shared" si="230"/>
        <v>3607971</v>
      </c>
      <c r="N176" s="12">
        <f t="shared" si="230"/>
        <v>0</v>
      </c>
      <c r="O176" s="12">
        <f t="shared" si="230"/>
        <v>3607971</v>
      </c>
      <c r="P176" s="12">
        <f t="shared" si="230"/>
        <v>3607971</v>
      </c>
      <c r="Q176" s="12">
        <f t="shared" si="230"/>
        <v>0</v>
      </c>
      <c r="R176" s="12">
        <f t="shared" si="230"/>
        <v>3607971</v>
      </c>
    </row>
    <row r="177" spans="1:18" s="13" customFormat="1" ht="25.5">
      <c r="A177" s="10" t="s">
        <v>91</v>
      </c>
      <c r="B177" s="11" t="s">
        <v>104</v>
      </c>
      <c r="C177" s="11" t="s">
        <v>24</v>
      </c>
      <c r="D177" s="11" t="s">
        <v>92</v>
      </c>
      <c r="E177" s="11" t="s">
        <v>0</v>
      </c>
      <c r="F177" s="12">
        <f>F178+F190</f>
        <v>32192710.770000003</v>
      </c>
      <c r="G177" s="12">
        <f t="shared" ref="G177:R177" si="231">G178+G190</f>
        <v>76128775.060000002</v>
      </c>
      <c r="H177" s="12">
        <f t="shared" si="231"/>
        <v>108321485.83000001</v>
      </c>
      <c r="I177" s="12">
        <f t="shared" ref="I177:J177" si="232">I178+I190</f>
        <v>1075243.8000000003</v>
      </c>
      <c r="J177" s="12">
        <f t="shared" si="232"/>
        <v>109396729.63</v>
      </c>
      <c r="K177" s="12">
        <f t="shared" si="231"/>
        <v>3607971</v>
      </c>
      <c r="L177" s="12">
        <f t="shared" si="231"/>
        <v>0</v>
      </c>
      <c r="M177" s="12">
        <f t="shared" si="231"/>
        <v>3607971</v>
      </c>
      <c r="N177" s="12">
        <f t="shared" ref="N177:O177" si="233">N178+N190</f>
        <v>0</v>
      </c>
      <c r="O177" s="12">
        <f t="shared" si="233"/>
        <v>3607971</v>
      </c>
      <c r="P177" s="12">
        <f t="shared" si="231"/>
        <v>3607971</v>
      </c>
      <c r="Q177" s="12">
        <f t="shared" si="231"/>
        <v>0</v>
      </c>
      <c r="R177" s="12">
        <f t="shared" si="231"/>
        <v>3607971</v>
      </c>
    </row>
    <row r="178" spans="1:18" s="13" customFormat="1" ht="25.5">
      <c r="A178" s="10" t="s">
        <v>93</v>
      </c>
      <c r="B178" s="11" t="s">
        <v>104</v>
      </c>
      <c r="C178" s="11" t="s">
        <v>24</v>
      </c>
      <c r="D178" s="11" t="s">
        <v>94</v>
      </c>
      <c r="E178" s="11" t="s">
        <v>0</v>
      </c>
      <c r="F178" s="12">
        <f>F182+F184</f>
        <v>27382190.870000001</v>
      </c>
      <c r="G178" s="12">
        <f>G182+G184+G186+G188</f>
        <v>75367057.090000004</v>
      </c>
      <c r="H178" s="12">
        <f t="shared" ref="H178:R178" si="234">H182+H184+H186+H188</f>
        <v>102749247.96000001</v>
      </c>
      <c r="I178" s="52">
        <f>I182+I184+I186+I188</f>
        <v>-886752.9</v>
      </c>
      <c r="J178" s="12">
        <f t="shared" ref="J178" si="235">J182+J184+J186+J188</f>
        <v>101862495.05999999</v>
      </c>
      <c r="K178" s="12">
        <f t="shared" si="234"/>
        <v>0</v>
      </c>
      <c r="L178" s="12">
        <f t="shared" si="234"/>
        <v>0</v>
      </c>
      <c r="M178" s="12">
        <f t="shared" si="234"/>
        <v>0</v>
      </c>
      <c r="N178" s="12">
        <f t="shared" ref="N178:O178" si="236">N182+N184+N186+N188</f>
        <v>0</v>
      </c>
      <c r="O178" s="12">
        <f t="shared" si="236"/>
        <v>0</v>
      </c>
      <c r="P178" s="12">
        <f t="shared" si="234"/>
        <v>0</v>
      </c>
      <c r="Q178" s="12">
        <f t="shared" si="234"/>
        <v>0</v>
      </c>
      <c r="R178" s="12">
        <f t="shared" si="234"/>
        <v>0</v>
      </c>
    </row>
    <row r="179" spans="1:18" s="13" customFormat="1" ht="27" hidden="1" outlineLevel="1">
      <c r="A179" s="14" t="s">
        <v>106</v>
      </c>
      <c r="B179" s="15" t="s">
        <v>104</v>
      </c>
      <c r="C179" s="15" t="s">
        <v>24</v>
      </c>
      <c r="D179" s="15" t="s">
        <v>107</v>
      </c>
      <c r="E179" s="15" t="s">
        <v>0</v>
      </c>
      <c r="F179" s="16">
        <f t="shared" ref="F179:R179" si="237">F181+F180</f>
        <v>0</v>
      </c>
      <c r="G179" s="16">
        <f t="shared" ref="G179:H179" si="238">G181+G180</f>
        <v>0</v>
      </c>
      <c r="H179" s="16">
        <f t="shared" si="238"/>
        <v>0</v>
      </c>
      <c r="I179" s="16">
        <f t="shared" ref="I179:J179" si="239">I181+I180</f>
        <v>0</v>
      </c>
      <c r="J179" s="16">
        <f t="shared" si="239"/>
        <v>0</v>
      </c>
      <c r="K179" s="16">
        <f t="shared" si="237"/>
        <v>0</v>
      </c>
      <c r="L179" s="16">
        <f t="shared" ref="L179:M179" si="240">L181+L180</f>
        <v>0</v>
      </c>
      <c r="M179" s="16">
        <f t="shared" si="240"/>
        <v>0</v>
      </c>
      <c r="N179" s="16">
        <f t="shared" ref="N179:O179" si="241">N181+N180</f>
        <v>0</v>
      </c>
      <c r="O179" s="16">
        <f t="shared" si="241"/>
        <v>0</v>
      </c>
      <c r="P179" s="16">
        <f t="shared" si="237"/>
        <v>0</v>
      </c>
      <c r="Q179" s="16">
        <f t="shared" si="237"/>
        <v>0</v>
      </c>
      <c r="R179" s="16">
        <f t="shared" si="237"/>
        <v>0</v>
      </c>
    </row>
    <row r="180" spans="1:18" s="13" customFormat="1" hidden="1" outlineLevel="1">
      <c r="A180" s="17" t="s">
        <v>19</v>
      </c>
      <c r="B180" s="18" t="s">
        <v>104</v>
      </c>
      <c r="C180" s="18" t="s">
        <v>24</v>
      </c>
      <c r="D180" s="18" t="s">
        <v>107</v>
      </c>
      <c r="E180" s="18">
        <v>200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</row>
    <row r="181" spans="1:18" s="13" customFormat="1" hidden="1" outlineLevel="1">
      <c r="A181" s="17" t="s">
        <v>35</v>
      </c>
      <c r="B181" s="18" t="s">
        <v>104</v>
      </c>
      <c r="C181" s="18" t="s">
        <v>24</v>
      </c>
      <c r="D181" s="18" t="s">
        <v>107</v>
      </c>
      <c r="E181" s="18" t="s">
        <v>36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</row>
    <row r="182" spans="1:18" s="13" customFormat="1" ht="29.25" customHeight="1" collapsed="1">
      <c r="A182" s="86" t="s">
        <v>258</v>
      </c>
      <c r="B182" s="15" t="s">
        <v>104</v>
      </c>
      <c r="C182" s="15" t="s">
        <v>24</v>
      </c>
      <c r="D182" s="15" t="s">
        <v>271</v>
      </c>
      <c r="E182" s="15" t="s">
        <v>0</v>
      </c>
      <c r="F182" s="16">
        <f>F183</f>
        <v>21179593.690000001</v>
      </c>
      <c r="G182" s="16">
        <f>G183</f>
        <v>0</v>
      </c>
      <c r="H182" s="16">
        <f>H183</f>
        <v>21179593.690000001</v>
      </c>
      <c r="I182" s="16">
        <f>I183</f>
        <v>0</v>
      </c>
      <c r="J182" s="16">
        <f>J183</f>
        <v>21179593.690000001</v>
      </c>
      <c r="K182" s="16">
        <f t="shared" ref="K182:R182" si="242">K183</f>
        <v>0</v>
      </c>
      <c r="L182" s="16">
        <f t="shared" si="242"/>
        <v>0</v>
      </c>
      <c r="M182" s="16">
        <f t="shared" si="242"/>
        <v>0</v>
      </c>
      <c r="N182" s="16">
        <f t="shared" si="242"/>
        <v>0</v>
      </c>
      <c r="O182" s="16">
        <f t="shared" si="242"/>
        <v>0</v>
      </c>
      <c r="P182" s="16">
        <f t="shared" si="242"/>
        <v>0</v>
      </c>
      <c r="Q182" s="16">
        <f t="shared" si="242"/>
        <v>0</v>
      </c>
      <c r="R182" s="16">
        <f t="shared" si="242"/>
        <v>0</v>
      </c>
    </row>
    <row r="183" spans="1:18" s="13" customFormat="1" ht="17.25" customHeight="1">
      <c r="A183" s="17" t="s">
        <v>19</v>
      </c>
      <c r="B183" s="18" t="s">
        <v>104</v>
      </c>
      <c r="C183" s="18" t="s">
        <v>24</v>
      </c>
      <c r="D183" s="18" t="s">
        <v>271</v>
      </c>
      <c r="E183" s="18">
        <v>200</v>
      </c>
      <c r="F183" s="66">
        <v>21179593.690000001</v>
      </c>
      <c r="G183" s="66">
        <v>0</v>
      </c>
      <c r="H183" s="66">
        <f>F183+G183</f>
        <v>21179593.690000001</v>
      </c>
      <c r="I183" s="66">
        <v>0</v>
      </c>
      <c r="J183" s="66">
        <f>H183+I183</f>
        <v>21179593.690000001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66">
        <v>0</v>
      </c>
    </row>
    <row r="184" spans="1:18" s="13" customFormat="1" ht="27.75" customHeight="1">
      <c r="A184" s="14" t="s">
        <v>259</v>
      </c>
      <c r="B184" s="15" t="s">
        <v>104</v>
      </c>
      <c r="C184" s="15" t="s">
        <v>24</v>
      </c>
      <c r="D184" s="15" t="s">
        <v>270</v>
      </c>
      <c r="E184" s="15"/>
      <c r="F184" s="6">
        <f>F185</f>
        <v>6202597.1799999997</v>
      </c>
      <c r="G184" s="6">
        <f t="shared" ref="G184:J184" si="243">G185</f>
        <v>47522015.409999996</v>
      </c>
      <c r="H184" s="6">
        <f t="shared" si="243"/>
        <v>53724612.589999996</v>
      </c>
      <c r="I184" s="6">
        <f t="shared" si="243"/>
        <v>-489484.38</v>
      </c>
      <c r="J184" s="6">
        <f t="shared" si="243"/>
        <v>53235128.209999993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1:18" s="13" customFormat="1" ht="15.75" customHeight="1">
      <c r="A185" s="17" t="s">
        <v>35</v>
      </c>
      <c r="B185" s="18" t="s">
        <v>104</v>
      </c>
      <c r="C185" s="18" t="s">
        <v>24</v>
      </c>
      <c r="D185" s="18" t="s">
        <v>270</v>
      </c>
      <c r="E185" s="18">
        <v>400</v>
      </c>
      <c r="F185" s="9">
        <v>6202597.1799999997</v>
      </c>
      <c r="G185" s="87">
        <f>566456.58+929967.28+28000000-363582.5-838222.45-772603.5+20000000</f>
        <v>47522015.409999996</v>
      </c>
      <c r="H185" s="9">
        <f>F185+G185</f>
        <v>53724612.589999996</v>
      </c>
      <c r="I185" s="87">
        <f>-264666.69-224817.69</f>
        <v>-489484.38</v>
      </c>
      <c r="J185" s="9">
        <f>H185+I185</f>
        <v>53235128.209999993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</row>
    <row r="186" spans="1:18" s="13" customFormat="1" ht="33" customHeight="1">
      <c r="A186" s="33" t="s">
        <v>236</v>
      </c>
      <c r="B186" s="15" t="s">
        <v>104</v>
      </c>
      <c r="C186" s="15" t="s">
        <v>24</v>
      </c>
      <c r="D186" s="15" t="s">
        <v>268</v>
      </c>
      <c r="E186" s="18"/>
      <c r="F186" s="25">
        <f>F187</f>
        <v>0</v>
      </c>
      <c r="G186" s="25">
        <f>G187</f>
        <v>21124754.399999999</v>
      </c>
      <c r="H186" s="25">
        <f>H187</f>
        <v>21124754.399999999</v>
      </c>
      <c r="I186" s="25">
        <f>I187</f>
        <v>0</v>
      </c>
      <c r="J186" s="25">
        <f>J187</f>
        <v>21124754.399999999</v>
      </c>
      <c r="K186" s="25">
        <f t="shared" ref="K186:R186" si="244">K187</f>
        <v>0</v>
      </c>
      <c r="L186" s="25">
        <f t="shared" si="244"/>
        <v>0</v>
      </c>
      <c r="M186" s="25">
        <f t="shared" si="244"/>
        <v>0</v>
      </c>
      <c r="N186" s="25">
        <f t="shared" si="244"/>
        <v>0</v>
      </c>
      <c r="O186" s="25">
        <f t="shared" si="244"/>
        <v>0</v>
      </c>
      <c r="P186" s="25">
        <f t="shared" si="244"/>
        <v>0</v>
      </c>
      <c r="Q186" s="25">
        <f t="shared" si="244"/>
        <v>0</v>
      </c>
      <c r="R186" s="25">
        <f t="shared" si="244"/>
        <v>0</v>
      </c>
    </row>
    <row r="187" spans="1:18" s="13" customFormat="1" ht="15.75" customHeight="1">
      <c r="A187" s="47" t="s">
        <v>35</v>
      </c>
      <c r="B187" s="18" t="s">
        <v>104</v>
      </c>
      <c r="C187" s="18" t="s">
        <v>24</v>
      </c>
      <c r="D187" s="58" t="s">
        <v>268</v>
      </c>
      <c r="E187" s="18">
        <v>400</v>
      </c>
      <c r="F187" s="50">
        <v>0</v>
      </c>
      <c r="G187" s="50">
        <f>21124754.4</f>
        <v>21124754.399999999</v>
      </c>
      <c r="H187" s="50">
        <f>F187+G187</f>
        <v>21124754.399999999</v>
      </c>
      <c r="I187" s="50">
        <v>0</v>
      </c>
      <c r="J187" s="50">
        <f>H187+I187</f>
        <v>21124754.399999999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</row>
    <row r="188" spans="1:18" s="13" customFormat="1" ht="35.25" customHeight="1">
      <c r="A188" s="33" t="s">
        <v>106</v>
      </c>
      <c r="B188" s="15" t="s">
        <v>104</v>
      </c>
      <c r="C188" s="15" t="s">
        <v>24</v>
      </c>
      <c r="D188" s="15" t="s">
        <v>269</v>
      </c>
      <c r="E188" s="18"/>
      <c r="F188" s="25">
        <f>F189</f>
        <v>0</v>
      </c>
      <c r="G188" s="25">
        <f>G189</f>
        <v>6720287.2799999993</v>
      </c>
      <c r="H188" s="25">
        <f>H189</f>
        <v>6720287.2799999993</v>
      </c>
      <c r="I188" s="25">
        <f>I189</f>
        <v>-397268.52</v>
      </c>
      <c r="J188" s="25">
        <f>J189</f>
        <v>6323018.7599999998</v>
      </c>
      <c r="K188" s="25">
        <f t="shared" ref="K188:R188" si="245">K189</f>
        <v>0</v>
      </c>
      <c r="L188" s="25">
        <f t="shared" si="245"/>
        <v>0</v>
      </c>
      <c r="M188" s="25">
        <f t="shared" si="245"/>
        <v>0</v>
      </c>
      <c r="N188" s="25">
        <f t="shared" si="245"/>
        <v>0</v>
      </c>
      <c r="O188" s="25">
        <f t="shared" si="245"/>
        <v>0</v>
      </c>
      <c r="P188" s="25">
        <f t="shared" si="245"/>
        <v>0</v>
      </c>
      <c r="Q188" s="25">
        <f t="shared" si="245"/>
        <v>0</v>
      </c>
      <c r="R188" s="25">
        <f t="shared" si="245"/>
        <v>0</v>
      </c>
    </row>
    <row r="189" spans="1:18" s="13" customFormat="1" ht="15.75" customHeight="1">
      <c r="A189" s="47" t="s">
        <v>35</v>
      </c>
      <c r="B189" s="18" t="s">
        <v>104</v>
      </c>
      <c r="C189" s="18" t="s">
        <v>24</v>
      </c>
      <c r="D189" s="58" t="s">
        <v>269</v>
      </c>
      <c r="E189" s="18">
        <v>400</v>
      </c>
      <c r="F189" s="50">
        <v>0</v>
      </c>
      <c r="G189" s="50">
        <f>5781188.6+939098.68</f>
        <v>6720287.2799999993</v>
      </c>
      <c r="H189" s="50">
        <f>G189+F189</f>
        <v>6720287.2799999993</v>
      </c>
      <c r="I189" s="50">
        <f>-63868.88-333399.64</f>
        <v>-397268.52</v>
      </c>
      <c r="J189" s="50">
        <f>I189+H189</f>
        <v>6323018.7599999998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</row>
    <row r="190" spans="1:18" s="13" customFormat="1">
      <c r="A190" s="10" t="s">
        <v>182</v>
      </c>
      <c r="B190" s="11" t="s">
        <v>104</v>
      </c>
      <c r="C190" s="11" t="s">
        <v>24</v>
      </c>
      <c r="D190" s="11" t="s">
        <v>183</v>
      </c>
      <c r="E190" s="11" t="s">
        <v>0</v>
      </c>
      <c r="F190" s="12">
        <f t="shared" ref="F190:R190" si="246">F191</f>
        <v>4810519.9000000004</v>
      </c>
      <c r="G190" s="12">
        <f t="shared" si="246"/>
        <v>761717.97000000032</v>
      </c>
      <c r="H190" s="52">
        <f t="shared" si="246"/>
        <v>5572237.8700000001</v>
      </c>
      <c r="I190" s="12">
        <f t="shared" si="246"/>
        <v>1961996.7000000002</v>
      </c>
      <c r="J190" s="52">
        <f t="shared" si="246"/>
        <v>7534234.5700000003</v>
      </c>
      <c r="K190" s="12">
        <f t="shared" si="246"/>
        <v>3607971</v>
      </c>
      <c r="L190" s="12">
        <f t="shared" si="246"/>
        <v>0</v>
      </c>
      <c r="M190" s="12">
        <f t="shared" si="246"/>
        <v>3607971</v>
      </c>
      <c r="N190" s="12">
        <f t="shared" si="246"/>
        <v>0</v>
      </c>
      <c r="O190" s="12">
        <f t="shared" si="246"/>
        <v>3607971</v>
      </c>
      <c r="P190" s="12">
        <f t="shared" si="246"/>
        <v>3607971</v>
      </c>
      <c r="Q190" s="12">
        <f t="shared" si="246"/>
        <v>0</v>
      </c>
      <c r="R190" s="12">
        <f t="shared" si="246"/>
        <v>3607971</v>
      </c>
    </row>
    <row r="191" spans="1:18" s="13" customFormat="1" ht="15" customHeight="1">
      <c r="A191" s="14" t="s">
        <v>184</v>
      </c>
      <c r="B191" s="15" t="s">
        <v>104</v>
      </c>
      <c r="C191" s="15" t="s">
        <v>24</v>
      </c>
      <c r="D191" s="15" t="s">
        <v>185</v>
      </c>
      <c r="E191" s="15" t="s">
        <v>0</v>
      </c>
      <c r="F191" s="16">
        <f t="shared" ref="F191:R191" si="247">F192+F193+F194</f>
        <v>4810519.9000000004</v>
      </c>
      <c r="G191" s="16">
        <f t="shared" ref="G191:H191" si="248">G192+G193+G194</f>
        <v>761717.97000000032</v>
      </c>
      <c r="H191" s="16">
        <f t="shared" si="248"/>
        <v>5572237.8700000001</v>
      </c>
      <c r="I191" s="16">
        <f t="shared" ref="I191:J191" si="249">I192+I193+I194</f>
        <v>1961996.7000000002</v>
      </c>
      <c r="J191" s="16">
        <f t="shared" si="249"/>
        <v>7534234.5700000003</v>
      </c>
      <c r="K191" s="16">
        <f t="shared" si="247"/>
        <v>3607971</v>
      </c>
      <c r="L191" s="16">
        <f t="shared" ref="L191:M191" si="250">L192+L193+L194</f>
        <v>0</v>
      </c>
      <c r="M191" s="16">
        <f t="shared" si="250"/>
        <v>3607971</v>
      </c>
      <c r="N191" s="16">
        <f t="shared" ref="N191:O191" si="251">N192+N193+N194</f>
        <v>0</v>
      </c>
      <c r="O191" s="16">
        <f t="shared" si="251"/>
        <v>3607971</v>
      </c>
      <c r="P191" s="16">
        <f t="shared" si="247"/>
        <v>3607971</v>
      </c>
      <c r="Q191" s="16">
        <f t="shared" si="247"/>
        <v>0</v>
      </c>
      <c r="R191" s="16">
        <f t="shared" si="247"/>
        <v>3607971</v>
      </c>
    </row>
    <row r="192" spans="1:18" s="13" customFormat="1">
      <c r="A192" s="17" t="s">
        <v>19</v>
      </c>
      <c r="B192" s="18" t="s">
        <v>104</v>
      </c>
      <c r="C192" s="18" t="s">
        <v>24</v>
      </c>
      <c r="D192" s="18" t="s">
        <v>185</v>
      </c>
      <c r="E192" s="18" t="s">
        <v>20</v>
      </c>
      <c r="F192" s="9">
        <v>975593.9</v>
      </c>
      <c r="G192" s="50">
        <f>23445.6+1109451.1-179174.7-196419.2+4415.17</f>
        <v>761717.97000000032</v>
      </c>
      <c r="H192" s="9">
        <f>F192+G192</f>
        <v>1737311.8700000003</v>
      </c>
      <c r="I192" s="50">
        <f>1253374.8+410883</f>
        <v>1664257.8</v>
      </c>
      <c r="J192" s="9">
        <f>H192+I192</f>
        <v>3401569.6700000004</v>
      </c>
      <c r="K192" s="9">
        <v>600000</v>
      </c>
      <c r="L192" s="9">
        <v>0</v>
      </c>
      <c r="M192" s="9">
        <f>K192+L192</f>
        <v>600000</v>
      </c>
      <c r="N192" s="9">
        <v>0</v>
      </c>
      <c r="O192" s="9">
        <f>M192+N192</f>
        <v>600000</v>
      </c>
      <c r="P192" s="9">
        <v>600000</v>
      </c>
      <c r="Q192" s="9">
        <v>0</v>
      </c>
      <c r="R192" s="9">
        <f>P192+Q192</f>
        <v>600000</v>
      </c>
    </row>
    <row r="193" spans="1:18" s="13" customFormat="1" hidden="1" outlineLevel="1">
      <c r="A193" s="17" t="s">
        <v>35</v>
      </c>
      <c r="B193" s="18" t="s">
        <v>104</v>
      </c>
      <c r="C193" s="18" t="s">
        <v>24</v>
      </c>
      <c r="D193" s="18" t="s">
        <v>185</v>
      </c>
      <c r="E193" s="18" t="s">
        <v>36</v>
      </c>
      <c r="F193" s="9">
        <v>0</v>
      </c>
      <c r="G193" s="9">
        <v>0</v>
      </c>
      <c r="H193" s="9">
        <f t="shared" ref="H193:H194" si="252">F193+G193</f>
        <v>0</v>
      </c>
      <c r="I193" s="9">
        <v>0</v>
      </c>
      <c r="J193" s="9">
        <f t="shared" ref="J193:J194" si="253">H193+I193</f>
        <v>0</v>
      </c>
      <c r="K193" s="9">
        <v>0</v>
      </c>
      <c r="L193" s="9">
        <v>0</v>
      </c>
      <c r="M193" s="9">
        <f t="shared" ref="M193:M194" si="254">K193+L193</f>
        <v>0</v>
      </c>
      <c r="N193" s="9">
        <v>0</v>
      </c>
      <c r="O193" s="9">
        <f t="shared" ref="O193:O194" si="255">M193+N193</f>
        <v>0</v>
      </c>
      <c r="P193" s="9">
        <v>0</v>
      </c>
      <c r="Q193" s="9">
        <v>0</v>
      </c>
      <c r="R193" s="9">
        <f t="shared" ref="R193:R194" si="256">P193+Q193</f>
        <v>0</v>
      </c>
    </row>
    <row r="194" spans="1:18" s="13" customFormat="1" collapsed="1">
      <c r="A194" s="17" t="s">
        <v>37</v>
      </c>
      <c r="B194" s="18" t="s">
        <v>104</v>
      </c>
      <c r="C194" s="18" t="s">
        <v>24</v>
      </c>
      <c r="D194" s="18" t="s">
        <v>185</v>
      </c>
      <c r="E194" s="18" t="s">
        <v>38</v>
      </c>
      <c r="F194" s="50">
        <v>3834926</v>
      </c>
      <c r="G194" s="50">
        <v>0</v>
      </c>
      <c r="H194" s="9">
        <f t="shared" si="252"/>
        <v>3834926</v>
      </c>
      <c r="I194" s="50">
        <v>297738.90000000002</v>
      </c>
      <c r="J194" s="9">
        <f t="shared" si="253"/>
        <v>4132664.9</v>
      </c>
      <c r="K194" s="50">
        <v>3007971</v>
      </c>
      <c r="L194" s="50">
        <v>0</v>
      </c>
      <c r="M194" s="9">
        <f t="shared" si="254"/>
        <v>3007971</v>
      </c>
      <c r="N194" s="50">
        <v>0</v>
      </c>
      <c r="O194" s="9">
        <f t="shared" si="255"/>
        <v>3007971</v>
      </c>
      <c r="P194" s="50">
        <v>3007971</v>
      </c>
      <c r="Q194" s="50">
        <v>0</v>
      </c>
      <c r="R194" s="9">
        <f t="shared" si="256"/>
        <v>3007971</v>
      </c>
    </row>
    <row r="195" spans="1:18" s="13" customFormat="1">
      <c r="A195" s="10" t="s">
        <v>186</v>
      </c>
      <c r="B195" s="11" t="s">
        <v>104</v>
      </c>
      <c r="C195" s="11" t="s">
        <v>10</v>
      </c>
      <c r="D195" s="11" t="s">
        <v>0</v>
      </c>
      <c r="E195" s="11" t="s">
        <v>0</v>
      </c>
      <c r="F195" s="12">
        <f t="shared" ref="F195:R195" si="257">F196</f>
        <v>70478547.200000003</v>
      </c>
      <c r="G195" s="12">
        <f t="shared" si="257"/>
        <v>57918491.329999998</v>
      </c>
      <c r="H195" s="12">
        <f>H196</f>
        <v>128397038.53</v>
      </c>
      <c r="I195" s="12">
        <f t="shared" si="257"/>
        <v>27885250.920000002</v>
      </c>
      <c r="J195" s="12">
        <f t="shared" si="257"/>
        <v>156282289.44999999</v>
      </c>
      <c r="K195" s="12">
        <f t="shared" si="257"/>
        <v>61641179.090000004</v>
      </c>
      <c r="L195" s="12">
        <f t="shared" si="257"/>
        <v>0</v>
      </c>
      <c r="M195" s="12">
        <f t="shared" si="257"/>
        <v>60141179.090000004</v>
      </c>
      <c r="N195" s="12">
        <f t="shared" si="257"/>
        <v>0</v>
      </c>
      <c r="O195" s="12">
        <f t="shared" si="257"/>
        <v>60141179.090000004</v>
      </c>
      <c r="P195" s="12">
        <f t="shared" si="257"/>
        <v>60090373.610000007</v>
      </c>
      <c r="Q195" s="12">
        <f t="shared" si="257"/>
        <v>0</v>
      </c>
      <c r="R195" s="12">
        <f t="shared" si="257"/>
        <v>60090373.610000007</v>
      </c>
    </row>
    <row r="196" spans="1:18" s="13" customFormat="1" ht="25.5">
      <c r="A196" s="10" t="s">
        <v>165</v>
      </c>
      <c r="B196" s="11" t="s">
        <v>104</v>
      </c>
      <c r="C196" s="11" t="s">
        <v>10</v>
      </c>
      <c r="D196" s="11" t="s">
        <v>166</v>
      </c>
      <c r="E196" s="11" t="s">
        <v>0</v>
      </c>
      <c r="F196" s="12">
        <f t="shared" ref="F196:R196" si="258">F197+F200</f>
        <v>70478547.200000003</v>
      </c>
      <c r="G196" s="12">
        <f t="shared" ref="G196" si="259">G197+G200</f>
        <v>57918491.329999998</v>
      </c>
      <c r="H196" s="12">
        <f>H197+H200</f>
        <v>128397038.53</v>
      </c>
      <c r="I196" s="12">
        <f>I197+I200</f>
        <v>27885250.920000002</v>
      </c>
      <c r="J196" s="12">
        <f t="shared" ref="J196" si="260">J197+J200</f>
        <v>156282289.44999999</v>
      </c>
      <c r="K196" s="12">
        <f t="shared" si="258"/>
        <v>61641179.090000004</v>
      </c>
      <c r="L196" s="12">
        <f t="shared" ref="L196:M196" si="261">L197+L200</f>
        <v>0</v>
      </c>
      <c r="M196" s="12">
        <f t="shared" si="261"/>
        <v>60141179.090000004</v>
      </c>
      <c r="N196" s="12">
        <f t="shared" ref="N196:O196" si="262">N197+N200</f>
        <v>0</v>
      </c>
      <c r="O196" s="12">
        <f t="shared" si="262"/>
        <v>60141179.090000004</v>
      </c>
      <c r="P196" s="12">
        <f t="shared" si="258"/>
        <v>60090373.610000007</v>
      </c>
      <c r="Q196" s="12">
        <f t="shared" si="258"/>
        <v>0</v>
      </c>
      <c r="R196" s="12">
        <f t="shared" si="258"/>
        <v>60090373.610000007</v>
      </c>
    </row>
    <row r="197" spans="1:18" s="13" customFormat="1" ht="25.5" hidden="1" customHeight="1" outlineLevel="1">
      <c r="A197" s="10" t="s">
        <v>187</v>
      </c>
      <c r="B197" s="11" t="s">
        <v>104</v>
      </c>
      <c r="C197" s="11" t="s">
        <v>10</v>
      </c>
      <c r="D197" s="11" t="s">
        <v>188</v>
      </c>
      <c r="E197" s="11" t="s">
        <v>0</v>
      </c>
      <c r="F197" s="12">
        <f t="shared" ref="F197:J198" si="263">F198</f>
        <v>0</v>
      </c>
      <c r="G197" s="12">
        <f t="shared" si="263"/>
        <v>0</v>
      </c>
      <c r="H197" s="12">
        <f t="shared" si="263"/>
        <v>0</v>
      </c>
      <c r="I197" s="12">
        <f t="shared" si="263"/>
        <v>0</v>
      </c>
      <c r="J197" s="12">
        <f t="shared" si="263"/>
        <v>0</v>
      </c>
      <c r="K197" s="12">
        <f t="shared" ref="K197:R198" si="264">K198</f>
        <v>0</v>
      </c>
      <c r="L197" s="12">
        <f t="shared" si="264"/>
        <v>0</v>
      </c>
      <c r="M197" s="12">
        <f t="shared" si="264"/>
        <v>0</v>
      </c>
      <c r="N197" s="12">
        <f t="shared" si="264"/>
        <v>0</v>
      </c>
      <c r="O197" s="12">
        <f t="shared" si="264"/>
        <v>0</v>
      </c>
      <c r="P197" s="12">
        <f t="shared" si="264"/>
        <v>0</v>
      </c>
      <c r="Q197" s="12">
        <f t="shared" si="264"/>
        <v>0</v>
      </c>
      <c r="R197" s="12">
        <f t="shared" si="264"/>
        <v>0</v>
      </c>
    </row>
    <row r="198" spans="1:18" s="13" customFormat="1" ht="39.75" hidden="1" customHeight="1" outlineLevel="1">
      <c r="A198" s="14" t="s">
        <v>189</v>
      </c>
      <c r="B198" s="15" t="s">
        <v>104</v>
      </c>
      <c r="C198" s="15" t="s">
        <v>10</v>
      </c>
      <c r="D198" s="15" t="s">
        <v>190</v>
      </c>
      <c r="E198" s="15" t="s">
        <v>0</v>
      </c>
      <c r="F198" s="16">
        <f t="shared" si="263"/>
        <v>0</v>
      </c>
      <c r="G198" s="16">
        <f t="shared" si="263"/>
        <v>0</v>
      </c>
      <c r="H198" s="16">
        <f t="shared" si="263"/>
        <v>0</v>
      </c>
      <c r="I198" s="16">
        <f t="shared" si="263"/>
        <v>0</v>
      </c>
      <c r="J198" s="16">
        <f t="shared" si="263"/>
        <v>0</v>
      </c>
      <c r="K198" s="16">
        <f t="shared" si="264"/>
        <v>0</v>
      </c>
      <c r="L198" s="16">
        <f t="shared" si="264"/>
        <v>0</v>
      </c>
      <c r="M198" s="16">
        <f t="shared" si="264"/>
        <v>0</v>
      </c>
      <c r="N198" s="16">
        <f t="shared" si="264"/>
        <v>0</v>
      </c>
      <c r="O198" s="16">
        <f t="shared" si="264"/>
        <v>0</v>
      </c>
      <c r="P198" s="16">
        <f t="shared" si="264"/>
        <v>0</v>
      </c>
      <c r="Q198" s="16">
        <f t="shared" si="264"/>
        <v>0</v>
      </c>
      <c r="R198" s="16">
        <f t="shared" si="264"/>
        <v>0</v>
      </c>
    </row>
    <row r="199" spans="1:18" s="13" customFormat="1" hidden="1" outlineLevel="1">
      <c r="A199" s="17" t="s">
        <v>19</v>
      </c>
      <c r="B199" s="18" t="s">
        <v>104</v>
      </c>
      <c r="C199" s="18" t="s">
        <v>10</v>
      </c>
      <c r="D199" s="18" t="s">
        <v>190</v>
      </c>
      <c r="E199" s="18" t="s">
        <v>20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</row>
    <row r="200" spans="1:18" s="13" customFormat="1" collapsed="1">
      <c r="A200" s="10" t="s">
        <v>167</v>
      </c>
      <c r="B200" s="11" t="s">
        <v>104</v>
      </c>
      <c r="C200" s="11" t="s">
        <v>10</v>
      </c>
      <c r="D200" s="11" t="s">
        <v>168</v>
      </c>
      <c r="E200" s="11" t="s">
        <v>0</v>
      </c>
      <c r="F200" s="12">
        <f t="shared" ref="F200:G200" si="265">F201+F203+F205+F208+F210+F222+F223+F226+F215+F219</f>
        <v>70478547.200000003</v>
      </c>
      <c r="G200" s="12">
        <f t="shared" si="265"/>
        <v>57918491.329999998</v>
      </c>
      <c r="H200" s="12">
        <f>H201+H203+H205+H208+H210+H222+H223+H226+H215+H219</f>
        <v>128397038.53</v>
      </c>
      <c r="I200" s="12">
        <f>I201+I203+I205+I208+I210+I222+I223+I226+I215+I219</f>
        <v>27885250.920000002</v>
      </c>
      <c r="J200" s="12">
        <f t="shared" ref="J200:R200" si="266">J201+J203+J205+J208+J210+J222+J223+J226+J215+J219</f>
        <v>156282289.44999999</v>
      </c>
      <c r="K200" s="12">
        <f t="shared" si="266"/>
        <v>61641179.090000004</v>
      </c>
      <c r="L200" s="12">
        <f t="shared" si="266"/>
        <v>0</v>
      </c>
      <c r="M200" s="12">
        <f t="shared" si="266"/>
        <v>60141179.090000004</v>
      </c>
      <c r="N200" s="12">
        <f t="shared" si="266"/>
        <v>0</v>
      </c>
      <c r="O200" s="12">
        <f t="shared" si="266"/>
        <v>60141179.090000004</v>
      </c>
      <c r="P200" s="12">
        <f t="shared" si="266"/>
        <v>60090373.610000007</v>
      </c>
      <c r="Q200" s="12">
        <f t="shared" si="266"/>
        <v>0</v>
      </c>
      <c r="R200" s="12">
        <f t="shared" si="266"/>
        <v>60090373.610000007</v>
      </c>
    </row>
    <row r="201" spans="1:18" s="13" customFormat="1" ht="13.5">
      <c r="A201" s="14" t="s">
        <v>191</v>
      </c>
      <c r="B201" s="15" t="s">
        <v>104</v>
      </c>
      <c r="C201" s="15" t="s">
        <v>10</v>
      </c>
      <c r="D201" s="15" t="s">
        <v>192</v>
      </c>
      <c r="E201" s="15" t="s">
        <v>0</v>
      </c>
      <c r="F201" s="25">
        <f t="shared" ref="F201:R201" si="267">F202</f>
        <v>13609134.85</v>
      </c>
      <c r="G201" s="25">
        <f t="shared" si="267"/>
        <v>142791.26999999984</v>
      </c>
      <c r="H201" s="25">
        <f t="shared" si="267"/>
        <v>13751926.119999999</v>
      </c>
      <c r="I201" s="25">
        <f t="shared" si="267"/>
        <v>0</v>
      </c>
      <c r="J201" s="25">
        <f t="shared" si="267"/>
        <v>13751926.119999999</v>
      </c>
      <c r="K201" s="25">
        <f t="shared" si="267"/>
        <v>13090408.890000001</v>
      </c>
      <c r="L201" s="25">
        <f t="shared" si="267"/>
        <v>0</v>
      </c>
      <c r="M201" s="25">
        <f t="shared" si="267"/>
        <v>13090408.890000001</v>
      </c>
      <c r="N201" s="25">
        <f t="shared" si="267"/>
        <v>0</v>
      </c>
      <c r="O201" s="25">
        <f t="shared" si="267"/>
        <v>13090408.890000001</v>
      </c>
      <c r="P201" s="25">
        <f t="shared" si="267"/>
        <v>13090408.890000001</v>
      </c>
      <c r="Q201" s="25">
        <f t="shared" si="267"/>
        <v>0</v>
      </c>
      <c r="R201" s="25">
        <f t="shared" si="267"/>
        <v>13090408.890000001</v>
      </c>
    </row>
    <row r="202" spans="1:18" s="13" customFormat="1">
      <c r="A202" s="17" t="s">
        <v>19</v>
      </c>
      <c r="B202" s="18" t="s">
        <v>104</v>
      </c>
      <c r="C202" s="18" t="s">
        <v>10</v>
      </c>
      <c r="D202" s="18" t="s">
        <v>192</v>
      </c>
      <c r="E202" s="18" t="s">
        <v>20</v>
      </c>
      <c r="F202" s="9">
        <v>13609134.85</v>
      </c>
      <c r="G202" s="50">
        <f>-1109451.1+770391.83+481850.54</f>
        <v>142791.26999999984</v>
      </c>
      <c r="H202" s="9">
        <f>F202+G202</f>
        <v>13751926.119999999</v>
      </c>
      <c r="I202" s="50">
        <v>0</v>
      </c>
      <c r="J202" s="9">
        <f>H202+I202</f>
        <v>13751926.119999999</v>
      </c>
      <c r="K202" s="9">
        <v>13090408.890000001</v>
      </c>
      <c r="L202" s="9">
        <v>0</v>
      </c>
      <c r="M202" s="9">
        <f>K202+L202</f>
        <v>13090408.890000001</v>
      </c>
      <c r="N202" s="9">
        <v>0</v>
      </c>
      <c r="O202" s="9">
        <f>M202+N202</f>
        <v>13090408.890000001</v>
      </c>
      <c r="P202" s="9">
        <v>13090408.890000001</v>
      </c>
      <c r="Q202" s="9">
        <v>0</v>
      </c>
      <c r="R202" s="9">
        <f>P202+Q202</f>
        <v>13090408.890000001</v>
      </c>
    </row>
    <row r="203" spans="1:18" s="13" customFormat="1" ht="13.5">
      <c r="A203" s="14" t="s">
        <v>193</v>
      </c>
      <c r="B203" s="15" t="s">
        <v>104</v>
      </c>
      <c r="C203" s="15" t="s">
        <v>10</v>
      </c>
      <c r="D203" s="15" t="s">
        <v>194</v>
      </c>
      <c r="E203" s="15" t="s">
        <v>0</v>
      </c>
      <c r="F203" s="16">
        <f t="shared" ref="F203:R203" si="268">F204</f>
        <v>2500000</v>
      </c>
      <c r="G203" s="16">
        <f t="shared" si="268"/>
        <v>9009000</v>
      </c>
      <c r="H203" s="16">
        <f t="shared" si="268"/>
        <v>11509000</v>
      </c>
      <c r="I203" s="16">
        <f t="shared" si="268"/>
        <v>817655.23</v>
      </c>
      <c r="J203" s="16">
        <f t="shared" si="268"/>
        <v>12326655.23</v>
      </c>
      <c r="K203" s="16">
        <f t="shared" si="268"/>
        <v>3575000</v>
      </c>
      <c r="L203" s="16">
        <f t="shared" si="268"/>
        <v>0</v>
      </c>
      <c r="M203" s="16">
        <f t="shared" si="268"/>
        <v>3575000</v>
      </c>
      <c r="N203" s="16">
        <f t="shared" si="268"/>
        <v>0</v>
      </c>
      <c r="O203" s="16">
        <f t="shared" si="268"/>
        <v>3575000</v>
      </c>
      <c r="P203" s="16">
        <f t="shared" si="268"/>
        <v>3575000</v>
      </c>
      <c r="Q203" s="16">
        <f t="shared" si="268"/>
        <v>0</v>
      </c>
      <c r="R203" s="16">
        <f t="shared" si="268"/>
        <v>3575000</v>
      </c>
    </row>
    <row r="204" spans="1:18" s="13" customFormat="1">
      <c r="A204" s="17" t="s">
        <v>19</v>
      </c>
      <c r="B204" s="18" t="s">
        <v>104</v>
      </c>
      <c r="C204" s="18" t="s">
        <v>10</v>
      </c>
      <c r="D204" s="18" t="s">
        <v>194</v>
      </c>
      <c r="E204" s="18" t="s">
        <v>20</v>
      </c>
      <c r="F204" s="9">
        <v>2500000</v>
      </c>
      <c r="G204" s="50">
        <v>9009000</v>
      </c>
      <c r="H204" s="9">
        <f>F204+G204</f>
        <v>11509000</v>
      </c>
      <c r="I204" s="50">
        <f>408366+409289.23</f>
        <v>817655.23</v>
      </c>
      <c r="J204" s="9">
        <f>H204+I204</f>
        <v>12326655.23</v>
      </c>
      <c r="K204" s="9">
        <v>3575000</v>
      </c>
      <c r="L204" s="9">
        <v>0</v>
      </c>
      <c r="M204" s="9">
        <f>K204+L204</f>
        <v>3575000</v>
      </c>
      <c r="N204" s="9">
        <v>0</v>
      </c>
      <c r="O204" s="9">
        <f>M204+N204</f>
        <v>3575000</v>
      </c>
      <c r="P204" s="9">
        <v>3575000</v>
      </c>
      <c r="Q204" s="9">
        <v>0</v>
      </c>
      <c r="R204" s="9">
        <f>P204+Q204</f>
        <v>3575000</v>
      </c>
    </row>
    <row r="205" spans="1:18" s="13" customFormat="1" ht="15" customHeight="1">
      <c r="A205" s="14" t="s">
        <v>195</v>
      </c>
      <c r="B205" s="15" t="s">
        <v>104</v>
      </c>
      <c r="C205" s="15" t="s">
        <v>10</v>
      </c>
      <c r="D205" s="15" t="s">
        <v>196</v>
      </c>
      <c r="E205" s="15" t="s">
        <v>0</v>
      </c>
      <c r="F205" s="16">
        <f>F207+F206</f>
        <v>6059937.1200000001</v>
      </c>
      <c r="G205" s="16">
        <f>G207+G206</f>
        <v>-204179.19</v>
      </c>
      <c r="H205" s="16">
        <f>H207+H206</f>
        <v>5855757.9299999997</v>
      </c>
      <c r="I205" s="16">
        <f>I207+I206</f>
        <v>0</v>
      </c>
      <c r="J205" s="16">
        <f>J207+J206</f>
        <v>5855757.9299999997</v>
      </c>
      <c r="K205" s="16">
        <f t="shared" ref="K205:R205" si="269">K207+K206</f>
        <v>6031430.6699999999</v>
      </c>
      <c r="L205" s="16">
        <f t="shared" ref="L205:M205" si="270">L207+L206</f>
        <v>0</v>
      </c>
      <c r="M205" s="16">
        <f t="shared" si="270"/>
        <v>6031430.6699999999</v>
      </c>
      <c r="N205" s="16">
        <f t="shared" ref="N205:O205" si="271">N207+N206</f>
        <v>0</v>
      </c>
      <c r="O205" s="16">
        <f t="shared" si="271"/>
        <v>6031430.6699999999</v>
      </c>
      <c r="P205" s="16">
        <f t="shared" si="269"/>
        <v>6031430.6699999999</v>
      </c>
      <c r="Q205" s="16">
        <f t="shared" si="269"/>
        <v>0</v>
      </c>
      <c r="R205" s="16">
        <f t="shared" si="269"/>
        <v>6031430.6699999999</v>
      </c>
    </row>
    <row r="206" spans="1:18" s="13" customFormat="1" ht="15" customHeight="1">
      <c r="A206" s="17" t="s">
        <v>19</v>
      </c>
      <c r="B206" s="18" t="s">
        <v>104</v>
      </c>
      <c r="C206" s="18" t="s">
        <v>10</v>
      </c>
      <c r="D206" s="18" t="s">
        <v>196</v>
      </c>
      <c r="E206" s="18" t="s">
        <v>20</v>
      </c>
      <c r="F206" s="66">
        <v>204179.19</v>
      </c>
      <c r="G206" s="66">
        <v>-204179.19</v>
      </c>
      <c r="H206" s="66">
        <f>F206+G206</f>
        <v>0</v>
      </c>
      <c r="I206" s="66">
        <v>0</v>
      </c>
      <c r="J206" s="66">
        <f>H206+I206</f>
        <v>0</v>
      </c>
      <c r="K206" s="74">
        <v>0</v>
      </c>
      <c r="L206" s="74">
        <v>0</v>
      </c>
      <c r="M206" s="74">
        <f>K206+L206</f>
        <v>0</v>
      </c>
      <c r="N206" s="74">
        <v>0</v>
      </c>
      <c r="O206" s="74">
        <f>M206+N206</f>
        <v>0</v>
      </c>
      <c r="P206" s="74">
        <v>0</v>
      </c>
      <c r="Q206" s="74">
        <v>0</v>
      </c>
      <c r="R206" s="74">
        <f>P206+Q206</f>
        <v>0</v>
      </c>
    </row>
    <row r="207" spans="1:18" s="13" customFormat="1">
      <c r="A207" s="17" t="s">
        <v>125</v>
      </c>
      <c r="B207" s="18" t="s">
        <v>104</v>
      </c>
      <c r="C207" s="18" t="s">
        <v>10</v>
      </c>
      <c r="D207" s="18" t="s">
        <v>196</v>
      </c>
      <c r="E207" s="48" t="s">
        <v>126</v>
      </c>
      <c r="F207" s="50">
        <f>5855757.93</f>
        <v>5855757.9299999997</v>
      </c>
      <c r="G207" s="50">
        <v>0</v>
      </c>
      <c r="H207" s="66">
        <f>F207+G207</f>
        <v>5855757.9299999997</v>
      </c>
      <c r="I207" s="50">
        <v>0</v>
      </c>
      <c r="J207" s="66">
        <f>H207+I207</f>
        <v>5855757.9299999997</v>
      </c>
      <c r="K207" s="9">
        <v>6031430.6699999999</v>
      </c>
      <c r="L207" s="9">
        <v>0</v>
      </c>
      <c r="M207" s="74">
        <f>K207+L207</f>
        <v>6031430.6699999999</v>
      </c>
      <c r="N207" s="9">
        <v>0</v>
      </c>
      <c r="O207" s="74">
        <f>M207+N207</f>
        <v>6031430.6699999999</v>
      </c>
      <c r="P207" s="9">
        <v>6031430.6699999999</v>
      </c>
      <c r="Q207" s="9">
        <v>0</v>
      </c>
      <c r="R207" s="74">
        <f>P207+Q207</f>
        <v>6031430.6699999999</v>
      </c>
    </row>
    <row r="208" spans="1:18" s="13" customFormat="1" ht="13.5">
      <c r="A208" s="14" t="s">
        <v>197</v>
      </c>
      <c r="B208" s="15" t="s">
        <v>104</v>
      </c>
      <c r="C208" s="15" t="s">
        <v>10</v>
      </c>
      <c r="D208" s="15" t="s">
        <v>198</v>
      </c>
      <c r="E208" s="15" t="s">
        <v>0</v>
      </c>
      <c r="F208" s="16">
        <f t="shared" ref="F208:R208" si="272">F209</f>
        <v>18037745.600000001</v>
      </c>
      <c r="G208" s="16">
        <f t="shared" si="272"/>
        <v>1260515.1299999999</v>
      </c>
      <c r="H208" s="16">
        <f t="shared" si="272"/>
        <v>19298260.73</v>
      </c>
      <c r="I208" s="16">
        <f t="shared" si="272"/>
        <v>0</v>
      </c>
      <c r="J208" s="16">
        <f t="shared" si="272"/>
        <v>19298260.73</v>
      </c>
      <c r="K208" s="16">
        <f t="shared" si="272"/>
        <v>18557891.949999999</v>
      </c>
      <c r="L208" s="16">
        <f t="shared" si="272"/>
        <v>0</v>
      </c>
      <c r="M208" s="16">
        <f t="shared" si="272"/>
        <v>18557891.949999999</v>
      </c>
      <c r="N208" s="16">
        <f t="shared" si="272"/>
        <v>0</v>
      </c>
      <c r="O208" s="16">
        <f t="shared" si="272"/>
        <v>18557891.949999999</v>
      </c>
      <c r="P208" s="16">
        <f t="shared" si="272"/>
        <v>18557891.949999999</v>
      </c>
      <c r="Q208" s="16">
        <f t="shared" si="272"/>
        <v>0</v>
      </c>
      <c r="R208" s="16">
        <f t="shared" si="272"/>
        <v>18557891.949999999</v>
      </c>
    </row>
    <row r="209" spans="1:18" s="13" customFormat="1">
      <c r="A209" s="17" t="s">
        <v>19</v>
      </c>
      <c r="B209" s="18" t="s">
        <v>104</v>
      </c>
      <c r="C209" s="18" t="s">
        <v>10</v>
      </c>
      <c r="D209" s="18" t="s">
        <v>198</v>
      </c>
      <c r="E209" s="18" t="s">
        <v>20</v>
      </c>
      <c r="F209" s="9">
        <v>18037745.600000001</v>
      </c>
      <c r="G209" s="50">
        <f>400000+551711.85+308803.28</f>
        <v>1260515.1299999999</v>
      </c>
      <c r="H209" s="9">
        <f>F209+G209</f>
        <v>19298260.73</v>
      </c>
      <c r="I209" s="50">
        <v>0</v>
      </c>
      <c r="J209" s="9">
        <f>H209+I209</f>
        <v>19298260.73</v>
      </c>
      <c r="K209" s="9">
        <v>18557891.949999999</v>
      </c>
      <c r="L209" s="9">
        <v>0</v>
      </c>
      <c r="M209" s="9">
        <f>K209+L209</f>
        <v>18557891.949999999</v>
      </c>
      <c r="N209" s="9">
        <v>0</v>
      </c>
      <c r="O209" s="9">
        <f>M209+N209</f>
        <v>18557891.949999999</v>
      </c>
      <c r="P209" s="9">
        <v>18557891.949999999</v>
      </c>
      <c r="Q209" s="9">
        <v>0</v>
      </c>
      <c r="R209" s="9">
        <f>P209+Q209</f>
        <v>18557891.949999999</v>
      </c>
    </row>
    <row r="210" spans="1:18" s="13" customFormat="1" ht="13.5">
      <c r="A210" s="14" t="s">
        <v>199</v>
      </c>
      <c r="B210" s="15" t="s">
        <v>104</v>
      </c>
      <c r="C210" s="15" t="s">
        <v>10</v>
      </c>
      <c r="D210" s="15" t="s">
        <v>200</v>
      </c>
      <c r="E210" s="15" t="s">
        <v>0</v>
      </c>
      <c r="F210" s="16">
        <f>F211+F212+F213+F214</f>
        <v>23146729.629999999</v>
      </c>
      <c r="G210" s="16">
        <f t="shared" ref="G210:R210" si="273">G211+G212+G213+G214</f>
        <v>19901949.98</v>
      </c>
      <c r="H210" s="16">
        <f t="shared" si="273"/>
        <v>43048679.609999999</v>
      </c>
      <c r="I210" s="16">
        <f>I211+I212+I213+I214</f>
        <v>14329563.689999999</v>
      </c>
      <c r="J210" s="16">
        <f t="shared" ref="J210" si="274">J211+J212+J213+J214</f>
        <v>57378243.299999997</v>
      </c>
      <c r="K210" s="16">
        <f t="shared" si="273"/>
        <v>16261447.58</v>
      </c>
      <c r="L210" s="16">
        <f t="shared" si="273"/>
        <v>0</v>
      </c>
      <c r="M210" s="16">
        <f t="shared" si="273"/>
        <v>16261447.58</v>
      </c>
      <c r="N210" s="16">
        <f t="shared" ref="N210:O210" si="275">N211+N212+N213+N214</f>
        <v>0</v>
      </c>
      <c r="O210" s="16">
        <f t="shared" si="275"/>
        <v>16261447.58</v>
      </c>
      <c r="P210" s="16">
        <f t="shared" si="273"/>
        <v>16210642.1</v>
      </c>
      <c r="Q210" s="16">
        <f t="shared" si="273"/>
        <v>0</v>
      </c>
      <c r="R210" s="16">
        <f t="shared" si="273"/>
        <v>16210642.1</v>
      </c>
    </row>
    <row r="211" spans="1:18" s="13" customFormat="1">
      <c r="A211" s="17" t="s">
        <v>19</v>
      </c>
      <c r="B211" s="18" t="s">
        <v>104</v>
      </c>
      <c r="C211" s="18" t="s">
        <v>10</v>
      </c>
      <c r="D211" s="18" t="s">
        <v>200</v>
      </c>
      <c r="E211" s="18" t="s">
        <v>20</v>
      </c>
      <c r="F211" s="50">
        <v>9834130.4299999997</v>
      </c>
      <c r="G211" s="50">
        <f>2082503.89+990259.49+1000000+71443.8+51602+54900-94712.32-244252.8-662333.33-712426.43+14493.48+1700000+2000000+231057+1468304.4</f>
        <v>7950839.1799999997</v>
      </c>
      <c r="H211" s="50">
        <f>F211+G211</f>
        <v>17784969.609999999</v>
      </c>
      <c r="I211" s="50">
        <v>2611563.69</v>
      </c>
      <c r="J211" s="50">
        <f>H211+I211</f>
        <v>20396533.300000001</v>
      </c>
      <c r="K211" s="50">
        <v>14036596.470000001</v>
      </c>
      <c r="L211" s="50">
        <v>0</v>
      </c>
      <c r="M211" s="50">
        <f>K211+L211</f>
        <v>14036596.470000001</v>
      </c>
      <c r="N211" s="50">
        <v>0</v>
      </c>
      <c r="O211" s="50">
        <f>M211+N211</f>
        <v>14036596.470000001</v>
      </c>
      <c r="P211" s="50">
        <v>13979184.65</v>
      </c>
      <c r="Q211" s="50">
        <v>0</v>
      </c>
      <c r="R211" s="50">
        <f>P211+Q211</f>
        <v>13979184.65</v>
      </c>
    </row>
    <row r="212" spans="1:18" s="13" customFormat="1" outlineLevel="1">
      <c r="A212" s="17" t="s">
        <v>69</v>
      </c>
      <c r="B212" s="18" t="s">
        <v>104</v>
      </c>
      <c r="C212" s="18" t="s">
        <v>10</v>
      </c>
      <c r="D212" s="18" t="s">
        <v>200</v>
      </c>
      <c r="E212" s="18" t="s">
        <v>70</v>
      </c>
      <c r="F212" s="50">
        <v>550000</v>
      </c>
      <c r="G212" s="50">
        <v>0</v>
      </c>
      <c r="H212" s="50">
        <f t="shared" ref="H212:H213" si="276">F212+G212</f>
        <v>550000</v>
      </c>
      <c r="I212" s="50">
        <v>0</v>
      </c>
      <c r="J212" s="50">
        <f t="shared" ref="J212:J213" si="277">H212+I212</f>
        <v>550000</v>
      </c>
      <c r="K212" s="50">
        <v>550000</v>
      </c>
      <c r="L212" s="50">
        <v>0</v>
      </c>
      <c r="M212" s="50">
        <f t="shared" ref="M212:M213" si="278">K212+L212</f>
        <v>550000</v>
      </c>
      <c r="N212" s="50">
        <v>0</v>
      </c>
      <c r="O212" s="50">
        <f t="shared" ref="O212:O213" si="279">M212+N212</f>
        <v>550000</v>
      </c>
      <c r="P212" s="50">
        <v>550000</v>
      </c>
      <c r="Q212" s="50">
        <v>0</v>
      </c>
      <c r="R212" s="50">
        <f t="shared" ref="R212:R213" si="280">P212+Q212</f>
        <v>550000</v>
      </c>
    </row>
    <row r="213" spans="1:18" s="13" customFormat="1" outlineLevel="1">
      <c r="A213" s="17" t="s">
        <v>35</v>
      </c>
      <c r="B213" s="18" t="s">
        <v>104</v>
      </c>
      <c r="C213" s="18" t="s">
        <v>10</v>
      </c>
      <c r="D213" s="18" t="s">
        <v>200</v>
      </c>
      <c r="E213" s="18" t="s">
        <v>36</v>
      </c>
      <c r="F213" s="50">
        <f>1664686.86+11097912.34</f>
        <v>12762599.199999999</v>
      </c>
      <c r="G213" s="50">
        <f>100000-83003.03-553353.51-1289982.89-8599885.9+567304.5+10820484.5-288319.94-1922132.93+4700000</f>
        <v>3451110.8</v>
      </c>
      <c r="H213" s="50">
        <f t="shared" si="276"/>
        <v>16213710</v>
      </c>
      <c r="I213" s="50">
        <v>11718000</v>
      </c>
      <c r="J213" s="50">
        <f t="shared" si="277"/>
        <v>27931710</v>
      </c>
      <c r="K213" s="50">
        <v>1674851.11</v>
      </c>
      <c r="L213" s="50">
        <v>0</v>
      </c>
      <c r="M213" s="50">
        <f t="shared" si="278"/>
        <v>1674851.11</v>
      </c>
      <c r="N213" s="50">
        <v>0</v>
      </c>
      <c r="O213" s="50">
        <f t="shared" si="279"/>
        <v>1674851.11</v>
      </c>
      <c r="P213" s="50">
        <v>1681457.45</v>
      </c>
      <c r="Q213" s="50">
        <v>0</v>
      </c>
      <c r="R213" s="50">
        <f t="shared" si="280"/>
        <v>1681457.45</v>
      </c>
    </row>
    <row r="214" spans="1:18" s="13" customFormat="1" ht="25.5" outlineLevel="1">
      <c r="A214" s="47" t="s">
        <v>239</v>
      </c>
      <c r="B214" s="18" t="s">
        <v>104</v>
      </c>
      <c r="C214" s="18" t="s">
        <v>10</v>
      </c>
      <c r="D214" s="18" t="s">
        <v>200</v>
      </c>
      <c r="E214" s="18">
        <v>600</v>
      </c>
      <c r="F214" s="50">
        <v>0</v>
      </c>
      <c r="G214" s="50">
        <v>8500000</v>
      </c>
      <c r="H214" s="50">
        <f>F214+G214</f>
        <v>8500000</v>
      </c>
      <c r="I214" s="50">
        <v>0</v>
      </c>
      <c r="J214" s="50">
        <f>H214+I214</f>
        <v>8500000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</row>
    <row r="215" spans="1:18" s="13" customFormat="1" ht="27" outlineLevel="1">
      <c r="A215" s="33" t="s">
        <v>265</v>
      </c>
      <c r="B215" s="15" t="s">
        <v>104</v>
      </c>
      <c r="C215" s="15" t="s">
        <v>10</v>
      </c>
      <c r="D215" s="15" t="s">
        <v>266</v>
      </c>
      <c r="E215" s="18"/>
      <c r="F215" s="25">
        <f>F218</f>
        <v>0</v>
      </c>
      <c r="G215" s="25">
        <f>G218+G216+G217</f>
        <v>27808414.140000001</v>
      </c>
      <c r="H215" s="25">
        <f>H218+H216+H217</f>
        <v>27808414.140000001</v>
      </c>
      <c r="I215" s="25">
        <f>I218+I216+I217</f>
        <v>7982153.2000000002</v>
      </c>
      <c r="J215" s="25">
        <f>J218+J216+J217</f>
        <v>35790567.340000004</v>
      </c>
      <c r="K215" s="25">
        <f t="shared" ref="K215:R215" si="281">K218</f>
        <v>0</v>
      </c>
      <c r="L215" s="25">
        <f t="shared" si="281"/>
        <v>0</v>
      </c>
      <c r="M215" s="25">
        <f t="shared" si="281"/>
        <v>0</v>
      </c>
      <c r="N215" s="25">
        <f t="shared" ref="N215:O215" si="282">N218</f>
        <v>0</v>
      </c>
      <c r="O215" s="25">
        <f t="shared" si="282"/>
        <v>0</v>
      </c>
      <c r="P215" s="25">
        <f t="shared" si="281"/>
        <v>0</v>
      </c>
      <c r="Q215" s="25">
        <f t="shared" si="281"/>
        <v>0</v>
      </c>
      <c r="R215" s="25">
        <f t="shared" si="281"/>
        <v>0</v>
      </c>
    </row>
    <row r="216" spans="1:18" s="13" customFormat="1" outlineLevel="1">
      <c r="A216" s="17" t="s">
        <v>19</v>
      </c>
      <c r="B216" s="18" t="s">
        <v>104</v>
      </c>
      <c r="C216" s="18" t="s">
        <v>10</v>
      </c>
      <c r="D216" s="48" t="s">
        <v>266</v>
      </c>
      <c r="E216" s="18">
        <v>200</v>
      </c>
      <c r="F216" s="66">
        <v>0</v>
      </c>
      <c r="G216" s="50">
        <f>331038+19800000</f>
        <v>20131038</v>
      </c>
      <c r="H216" s="66">
        <f>F216+G216</f>
        <v>20131038</v>
      </c>
      <c r="I216" s="50">
        <v>406247</v>
      </c>
      <c r="J216" s="66">
        <f>H216+I216</f>
        <v>20537285</v>
      </c>
      <c r="K216" s="66">
        <v>0</v>
      </c>
      <c r="L216" s="66">
        <v>0</v>
      </c>
      <c r="M216" s="66">
        <f>K216+L216</f>
        <v>0</v>
      </c>
      <c r="N216" s="66">
        <v>0</v>
      </c>
      <c r="O216" s="66">
        <f>M216+N216</f>
        <v>0</v>
      </c>
      <c r="P216" s="66">
        <v>0</v>
      </c>
      <c r="Q216" s="66">
        <v>0</v>
      </c>
      <c r="R216" s="66">
        <f>P216+Q216</f>
        <v>0</v>
      </c>
    </row>
    <row r="217" spans="1:18" s="13" customFormat="1" outlineLevel="1">
      <c r="A217" s="17" t="s">
        <v>35</v>
      </c>
      <c r="B217" s="18" t="s">
        <v>104</v>
      </c>
      <c r="C217" s="18" t="s">
        <v>10</v>
      </c>
      <c r="D217" s="48" t="s">
        <v>266</v>
      </c>
      <c r="E217" s="18">
        <v>400</v>
      </c>
      <c r="F217" s="66">
        <v>0</v>
      </c>
      <c r="G217" s="50">
        <f>115789.47+2200000</f>
        <v>2315789.4700000002</v>
      </c>
      <c r="H217" s="66">
        <f>F217+G217</f>
        <v>2315789.4700000002</v>
      </c>
      <c r="I217" s="50">
        <f>-1012000.61-53263.19</f>
        <v>-1065263.8</v>
      </c>
      <c r="J217" s="66">
        <f>H217+I217</f>
        <v>1250525.6700000002</v>
      </c>
      <c r="K217" s="66">
        <v>0</v>
      </c>
      <c r="L217" s="66">
        <v>0</v>
      </c>
      <c r="M217" s="66">
        <f>K217+L217</f>
        <v>0</v>
      </c>
      <c r="N217" s="66">
        <v>0</v>
      </c>
      <c r="O217" s="66">
        <f>M217+N217</f>
        <v>0</v>
      </c>
      <c r="P217" s="66">
        <v>0</v>
      </c>
      <c r="Q217" s="66">
        <v>0</v>
      </c>
      <c r="R217" s="66">
        <f>P217+Q217</f>
        <v>0</v>
      </c>
    </row>
    <row r="218" spans="1:18" s="13" customFormat="1" ht="25.5" outlineLevel="1">
      <c r="A218" s="47" t="s">
        <v>239</v>
      </c>
      <c r="B218" s="18" t="s">
        <v>104</v>
      </c>
      <c r="C218" s="18" t="s">
        <v>10</v>
      </c>
      <c r="D218" s="48" t="s">
        <v>266</v>
      </c>
      <c r="E218" s="18">
        <v>600</v>
      </c>
      <c r="F218" s="50">
        <v>0</v>
      </c>
      <c r="G218" s="50">
        <v>5361586.67</v>
      </c>
      <c r="H218" s="50">
        <f>F218+G218</f>
        <v>5361586.67</v>
      </c>
      <c r="I218" s="50">
        <v>8641170</v>
      </c>
      <c r="J218" s="50">
        <f>H218+I218</f>
        <v>14002756.67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</row>
    <row r="219" spans="1:18" s="13" customFormat="1" ht="40.5">
      <c r="A219" s="14" t="s">
        <v>280</v>
      </c>
      <c r="B219" s="15" t="s">
        <v>104</v>
      </c>
      <c r="C219" s="15" t="s">
        <v>10</v>
      </c>
      <c r="D219" s="34" t="s">
        <v>281</v>
      </c>
      <c r="E219" s="15" t="s">
        <v>0</v>
      </c>
      <c r="F219" s="9"/>
      <c r="G219" s="9"/>
      <c r="H219" s="25">
        <f>H220</f>
        <v>0</v>
      </c>
      <c r="I219" s="25">
        <f t="shared" ref="F219:R226" si="283">I220</f>
        <v>4500000</v>
      </c>
      <c r="J219" s="25">
        <f t="shared" si="283"/>
        <v>4500000</v>
      </c>
      <c r="K219" s="25">
        <f t="shared" si="283"/>
        <v>1500000</v>
      </c>
      <c r="L219" s="25">
        <f t="shared" si="283"/>
        <v>0</v>
      </c>
      <c r="M219" s="25">
        <f t="shared" si="283"/>
        <v>0</v>
      </c>
      <c r="N219" s="25">
        <f t="shared" si="283"/>
        <v>0</v>
      </c>
      <c r="O219" s="25">
        <f t="shared" si="283"/>
        <v>0</v>
      </c>
      <c r="P219" s="25">
        <f t="shared" si="283"/>
        <v>0</v>
      </c>
      <c r="Q219" s="25">
        <f t="shared" si="283"/>
        <v>0</v>
      </c>
      <c r="R219" s="25">
        <f t="shared" si="283"/>
        <v>0</v>
      </c>
    </row>
    <row r="220" spans="1:18" s="13" customFormat="1">
      <c r="A220" s="17" t="s">
        <v>19</v>
      </c>
      <c r="B220" s="18" t="s">
        <v>104</v>
      </c>
      <c r="C220" s="18" t="s">
        <v>10</v>
      </c>
      <c r="D220" s="48" t="s">
        <v>281</v>
      </c>
      <c r="E220" s="18" t="s">
        <v>20</v>
      </c>
      <c r="F220" s="9"/>
      <c r="G220" s="9"/>
      <c r="H220" s="9">
        <f>F220+G220</f>
        <v>0</v>
      </c>
      <c r="I220" s="9">
        <v>4500000</v>
      </c>
      <c r="J220" s="9">
        <f>H220+I220</f>
        <v>4500000</v>
      </c>
      <c r="K220" s="9">
        <v>1500000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</row>
    <row r="221" spans="1:18" s="13" customFormat="1" ht="40.5">
      <c r="A221" s="14" t="s">
        <v>223</v>
      </c>
      <c r="B221" s="15" t="s">
        <v>104</v>
      </c>
      <c r="C221" s="15" t="s">
        <v>10</v>
      </c>
      <c r="D221" s="15" t="s">
        <v>201</v>
      </c>
      <c r="E221" s="15" t="s">
        <v>0</v>
      </c>
      <c r="F221" s="25">
        <f t="shared" si="283"/>
        <v>1500000</v>
      </c>
      <c r="G221" s="25">
        <f t="shared" si="283"/>
        <v>0</v>
      </c>
      <c r="H221" s="25">
        <f>H222</f>
        <v>1500000</v>
      </c>
      <c r="I221" s="25">
        <f t="shared" si="283"/>
        <v>255878.8</v>
      </c>
      <c r="J221" s="25">
        <f t="shared" si="283"/>
        <v>1755878.8</v>
      </c>
      <c r="K221" s="25">
        <f t="shared" si="283"/>
        <v>1500000</v>
      </c>
      <c r="L221" s="25">
        <f t="shared" si="283"/>
        <v>0</v>
      </c>
      <c r="M221" s="25">
        <f t="shared" si="283"/>
        <v>1500000</v>
      </c>
      <c r="N221" s="25">
        <f t="shared" si="283"/>
        <v>0</v>
      </c>
      <c r="O221" s="25">
        <f t="shared" si="283"/>
        <v>1500000</v>
      </c>
      <c r="P221" s="25">
        <f t="shared" si="283"/>
        <v>1500000</v>
      </c>
      <c r="Q221" s="25">
        <f t="shared" si="283"/>
        <v>0</v>
      </c>
      <c r="R221" s="25">
        <f t="shared" si="283"/>
        <v>1500000</v>
      </c>
    </row>
    <row r="222" spans="1:18" s="13" customFormat="1">
      <c r="A222" s="17" t="s">
        <v>19</v>
      </c>
      <c r="B222" s="18" t="s">
        <v>104</v>
      </c>
      <c r="C222" s="18" t="s">
        <v>10</v>
      </c>
      <c r="D222" s="18" t="s">
        <v>201</v>
      </c>
      <c r="E222" s="18" t="s">
        <v>20</v>
      </c>
      <c r="F222" s="9">
        <v>1500000</v>
      </c>
      <c r="G222" s="9">
        <v>0</v>
      </c>
      <c r="H222" s="9">
        <f>F222+G222</f>
        <v>1500000</v>
      </c>
      <c r="I222" s="9">
        <v>255878.8</v>
      </c>
      <c r="J222" s="9">
        <f>H222+I222</f>
        <v>1755878.8</v>
      </c>
      <c r="K222" s="9">
        <v>1500000</v>
      </c>
      <c r="L222" s="9">
        <v>0</v>
      </c>
      <c r="M222" s="9">
        <f>K222+L222</f>
        <v>1500000</v>
      </c>
      <c r="N222" s="9">
        <v>0</v>
      </c>
      <c r="O222" s="9">
        <f>M222+N222</f>
        <v>1500000</v>
      </c>
      <c r="P222" s="9">
        <v>1500000</v>
      </c>
      <c r="Q222" s="9">
        <v>0</v>
      </c>
      <c r="R222" s="9">
        <f>P222+Q222</f>
        <v>1500000</v>
      </c>
    </row>
    <row r="223" spans="1:18" s="13" customFormat="1" ht="13.5">
      <c r="A223" s="14" t="s">
        <v>230</v>
      </c>
      <c r="B223" s="15" t="s">
        <v>104</v>
      </c>
      <c r="C223" s="15" t="s">
        <v>10</v>
      </c>
      <c r="D223" s="15" t="s">
        <v>229</v>
      </c>
      <c r="E223" s="15" t="s">
        <v>0</v>
      </c>
      <c r="F223" s="16">
        <f>F224+F225</f>
        <v>5625000</v>
      </c>
      <c r="G223" s="16">
        <f>G224+G225</f>
        <v>0</v>
      </c>
      <c r="H223" s="16">
        <f>H224+H225</f>
        <v>5625000</v>
      </c>
      <c r="I223" s="16">
        <f>I224+I225</f>
        <v>0</v>
      </c>
      <c r="J223" s="16">
        <f>J224+J225</f>
        <v>5625000</v>
      </c>
      <c r="K223" s="16">
        <f t="shared" ref="K223:R223" si="284">K224+K225</f>
        <v>1125000</v>
      </c>
      <c r="L223" s="16">
        <f t="shared" ref="L223:M223" si="285">L224+L225</f>
        <v>0</v>
      </c>
      <c r="M223" s="16">
        <f t="shared" si="285"/>
        <v>1125000</v>
      </c>
      <c r="N223" s="16">
        <f t="shared" ref="N223:O223" si="286">N224+N225</f>
        <v>0</v>
      </c>
      <c r="O223" s="16">
        <f t="shared" si="286"/>
        <v>1125000</v>
      </c>
      <c r="P223" s="16">
        <f t="shared" si="284"/>
        <v>1125000</v>
      </c>
      <c r="Q223" s="16">
        <f t="shared" si="284"/>
        <v>0</v>
      </c>
      <c r="R223" s="16">
        <f t="shared" si="284"/>
        <v>1125000</v>
      </c>
    </row>
    <row r="224" spans="1:18" s="13" customFormat="1">
      <c r="A224" s="17" t="s">
        <v>19</v>
      </c>
      <c r="B224" s="18" t="s">
        <v>104</v>
      </c>
      <c r="C224" s="18" t="s">
        <v>10</v>
      </c>
      <c r="D224" s="18" t="s">
        <v>229</v>
      </c>
      <c r="E224" s="18" t="s">
        <v>20</v>
      </c>
      <c r="F224" s="9">
        <v>5625000</v>
      </c>
      <c r="G224" s="9">
        <v>0</v>
      </c>
      <c r="H224" s="9">
        <f>F224+G224</f>
        <v>5625000</v>
      </c>
      <c r="I224" s="9">
        <v>0</v>
      </c>
      <c r="J224" s="9">
        <f>H224+I224</f>
        <v>5625000</v>
      </c>
      <c r="K224" s="9">
        <v>1125000</v>
      </c>
      <c r="L224" s="9">
        <v>0</v>
      </c>
      <c r="M224" s="9">
        <f>K224+L224</f>
        <v>1125000</v>
      </c>
      <c r="N224" s="9">
        <v>0</v>
      </c>
      <c r="O224" s="9">
        <f>M224+N224</f>
        <v>1125000</v>
      </c>
      <c r="P224" s="9">
        <v>1125000</v>
      </c>
      <c r="Q224" s="9">
        <v>0</v>
      </c>
      <c r="R224" s="9">
        <f>P224+Q224</f>
        <v>1125000</v>
      </c>
    </row>
    <row r="225" spans="1:18" s="13" customFormat="1" ht="25.5" hidden="1" outlineLevel="1">
      <c r="A225" s="47" t="s">
        <v>239</v>
      </c>
      <c r="B225" s="48" t="s">
        <v>104</v>
      </c>
      <c r="C225" s="48" t="s">
        <v>10</v>
      </c>
      <c r="D225" s="48" t="s">
        <v>229</v>
      </c>
      <c r="E225" s="48">
        <v>600</v>
      </c>
      <c r="F225" s="37">
        <v>0</v>
      </c>
      <c r="G225" s="37">
        <v>0</v>
      </c>
      <c r="H225" s="9">
        <f>F225+G225</f>
        <v>0</v>
      </c>
      <c r="I225" s="37">
        <v>0</v>
      </c>
      <c r="J225" s="9">
        <f>H225+I225</f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</row>
    <row r="226" spans="1:18" s="13" customFormat="1" ht="15" hidden="1" customHeight="1" outlineLevel="1">
      <c r="A226" s="14" t="s">
        <v>234</v>
      </c>
      <c r="B226" s="15" t="s">
        <v>104</v>
      </c>
      <c r="C226" s="15" t="s">
        <v>10</v>
      </c>
      <c r="D226" s="15" t="s">
        <v>233</v>
      </c>
      <c r="E226" s="15" t="s">
        <v>0</v>
      </c>
      <c r="F226" s="16">
        <f t="shared" ref="F226:J226" si="287">F227</f>
        <v>0</v>
      </c>
      <c r="G226" s="16">
        <f t="shared" si="287"/>
        <v>0</v>
      </c>
      <c r="H226" s="16">
        <f t="shared" si="287"/>
        <v>0</v>
      </c>
      <c r="I226" s="16">
        <f t="shared" si="287"/>
        <v>0</v>
      </c>
      <c r="J226" s="16">
        <f t="shared" si="287"/>
        <v>0</v>
      </c>
      <c r="K226" s="16">
        <f t="shared" si="283"/>
        <v>0</v>
      </c>
      <c r="L226" s="16">
        <f t="shared" si="283"/>
        <v>0</v>
      </c>
      <c r="M226" s="16">
        <f t="shared" si="283"/>
        <v>0</v>
      </c>
      <c r="N226" s="16">
        <f t="shared" si="283"/>
        <v>0</v>
      </c>
      <c r="O226" s="16">
        <f t="shared" si="283"/>
        <v>0</v>
      </c>
      <c r="P226" s="16">
        <f t="shared" si="283"/>
        <v>0</v>
      </c>
      <c r="Q226" s="16">
        <f t="shared" si="283"/>
        <v>0</v>
      </c>
      <c r="R226" s="16">
        <f t="shared" si="283"/>
        <v>0</v>
      </c>
    </row>
    <row r="227" spans="1:18" s="13" customFormat="1" hidden="1" outlineLevel="1">
      <c r="A227" s="17" t="s">
        <v>19</v>
      </c>
      <c r="B227" s="18" t="s">
        <v>104</v>
      </c>
      <c r="C227" s="18" t="s">
        <v>10</v>
      </c>
      <c r="D227" s="18" t="s">
        <v>233</v>
      </c>
      <c r="E227" s="18" t="s">
        <v>20</v>
      </c>
      <c r="F227" s="9">
        <v>0</v>
      </c>
      <c r="G227" s="9">
        <v>0</v>
      </c>
      <c r="H227" s="9">
        <f>F227+G227</f>
        <v>0</v>
      </c>
      <c r="I227" s="9">
        <v>0</v>
      </c>
      <c r="J227" s="9">
        <f>H227+I227</f>
        <v>0</v>
      </c>
      <c r="K227" s="9">
        <v>0</v>
      </c>
      <c r="L227" s="9">
        <v>0</v>
      </c>
      <c r="M227" s="9">
        <f>K227+L227</f>
        <v>0</v>
      </c>
      <c r="N227" s="9">
        <v>0</v>
      </c>
      <c r="O227" s="9">
        <f>M227+N227</f>
        <v>0</v>
      </c>
      <c r="P227" s="9">
        <v>0</v>
      </c>
      <c r="Q227" s="9">
        <v>0</v>
      </c>
      <c r="R227" s="9">
        <f>P227+Q227</f>
        <v>0</v>
      </c>
    </row>
    <row r="228" spans="1:18" s="13" customFormat="1" collapsed="1">
      <c r="A228" s="10" t="s">
        <v>202</v>
      </c>
      <c r="B228" s="11" t="s">
        <v>104</v>
      </c>
      <c r="C228" s="11" t="s">
        <v>104</v>
      </c>
      <c r="D228" s="11" t="s">
        <v>0</v>
      </c>
      <c r="E228" s="11" t="s">
        <v>0</v>
      </c>
      <c r="F228" s="12">
        <f t="shared" ref="F228:J230" si="288">F229</f>
        <v>54638550.450000003</v>
      </c>
      <c r="G228" s="12">
        <f t="shared" si="288"/>
        <v>159908.20000000001</v>
      </c>
      <c r="H228" s="12">
        <f t="shared" si="288"/>
        <v>54798458.649999999</v>
      </c>
      <c r="I228" s="12">
        <f t="shared" si="288"/>
        <v>27900</v>
      </c>
      <c r="J228" s="12">
        <f t="shared" si="288"/>
        <v>54826358.649999999</v>
      </c>
      <c r="K228" s="12">
        <f t="shared" ref="K228:R230" si="289">K229</f>
        <v>56277707.299999997</v>
      </c>
      <c r="L228" s="12">
        <f t="shared" si="289"/>
        <v>0</v>
      </c>
      <c r="M228" s="12">
        <f t="shared" si="289"/>
        <v>56277707.299999997</v>
      </c>
      <c r="N228" s="12">
        <f t="shared" si="289"/>
        <v>0</v>
      </c>
      <c r="O228" s="12">
        <f t="shared" si="289"/>
        <v>56277707.299999997</v>
      </c>
      <c r="P228" s="12">
        <f t="shared" si="289"/>
        <v>57966038.519999996</v>
      </c>
      <c r="Q228" s="12">
        <f t="shared" si="289"/>
        <v>0</v>
      </c>
      <c r="R228" s="12">
        <f t="shared" si="289"/>
        <v>57966038.519999996</v>
      </c>
    </row>
    <row r="229" spans="1:18" s="13" customFormat="1">
      <c r="A229" s="10" t="s">
        <v>159</v>
      </c>
      <c r="B229" s="11" t="s">
        <v>104</v>
      </c>
      <c r="C229" s="11" t="s">
        <v>104</v>
      </c>
      <c r="D229" s="11" t="s">
        <v>160</v>
      </c>
      <c r="E229" s="11" t="s">
        <v>0</v>
      </c>
      <c r="F229" s="12">
        <f t="shared" si="288"/>
        <v>54638550.450000003</v>
      </c>
      <c r="G229" s="12">
        <f t="shared" si="288"/>
        <v>159908.20000000001</v>
      </c>
      <c r="H229" s="12">
        <f t="shared" si="288"/>
        <v>54798458.649999999</v>
      </c>
      <c r="I229" s="12">
        <f t="shared" si="288"/>
        <v>27900</v>
      </c>
      <c r="J229" s="12">
        <f t="shared" si="288"/>
        <v>54826358.649999999</v>
      </c>
      <c r="K229" s="12">
        <f t="shared" si="289"/>
        <v>56277707.299999997</v>
      </c>
      <c r="L229" s="12">
        <f t="shared" si="289"/>
        <v>0</v>
      </c>
      <c r="M229" s="12">
        <f t="shared" si="289"/>
        <v>56277707.299999997</v>
      </c>
      <c r="N229" s="12">
        <f t="shared" si="289"/>
        <v>0</v>
      </c>
      <c r="O229" s="12">
        <f t="shared" si="289"/>
        <v>56277707.299999997</v>
      </c>
      <c r="P229" s="12">
        <f t="shared" si="289"/>
        <v>57966038.519999996</v>
      </c>
      <c r="Q229" s="12">
        <f t="shared" si="289"/>
        <v>0</v>
      </c>
      <c r="R229" s="12">
        <f t="shared" si="289"/>
        <v>57966038.519999996</v>
      </c>
    </row>
    <row r="230" spans="1:18" s="13" customFormat="1">
      <c r="A230" s="10" t="s">
        <v>203</v>
      </c>
      <c r="B230" s="11" t="s">
        <v>104</v>
      </c>
      <c r="C230" s="11" t="s">
        <v>104</v>
      </c>
      <c r="D230" s="11" t="s">
        <v>204</v>
      </c>
      <c r="E230" s="11" t="s">
        <v>0</v>
      </c>
      <c r="F230" s="12">
        <f t="shared" si="288"/>
        <v>54638550.450000003</v>
      </c>
      <c r="G230" s="12">
        <f t="shared" si="288"/>
        <v>159908.20000000001</v>
      </c>
      <c r="H230" s="12">
        <f t="shared" si="288"/>
        <v>54798458.649999999</v>
      </c>
      <c r="I230" s="12">
        <f t="shared" si="288"/>
        <v>27900</v>
      </c>
      <c r="J230" s="12">
        <f t="shared" si="288"/>
        <v>54826358.649999999</v>
      </c>
      <c r="K230" s="12">
        <f t="shared" si="289"/>
        <v>56277707.299999997</v>
      </c>
      <c r="L230" s="12">
        <f t="shared" si="289"/>
        <v>0</v>
      </c>
      <c r="M230" s="12">
        <f t="shared" si="289"/>
        <v>56277707.299999997</v>
      </c>
      <c r="N230" s="12">
        <f t="shared" si="289"/>
        <v>0</v>
      </c>
      <c r="O230" s="12">
        <f t="shared" si="289"/>
        <v>56277707.299999997</v>
      </c>
      <c r="P230" s="12">
        <f t="shared" si="289"/>
        <v>57966038.519999996</v>
      </c>
      <c r="Q230" s="12">
        <f t="shared" si="289"/>
        <v>0</v>
      </c>
      <c r="R230" s="12">
        <f t="shared" si="289"/>
        <v>57966038.519999996</v>
      </c>
    </row>
    <row r="231" spans="1:18" s="13" customFormat="1" ht="13.5" customHeight="1">
      <c r="A231" s="14" t="s">
        <v>121</v>
      </c>
      <c r="B231" s="15" t="s">
        <v>104</v>
      </c>
      <c r="C231" s="15" t="s">
        <v>104</v>
      </c>
      <c r="D231" s="15" t="s">
        <v>205</v>
      </c>
      <c r="E231" s="15" t="s">
        <v>0</v>
      </c>
      <c r="F231" s="16">
        <f t="shared" ref="F231:R231" si="290">F232+F234+F233+F235</f>
        <v>54638550.450000003</v>
      </c>
      <c r="G231" s="16">
        <f t="shared" ref="G231:H231" si="291">G232+G234+G233+G235</f>
        <v>159908.20000000001</v>
      </c>
      <c r="H231" s="16">
        <f t="shared" si="291"/>
        <v>54798458.649999999</v>
      </c>
      <c r="I231" s="16">
        <f t="shared" ref="I231:J231" si="292">I232+I234+I233+I235</f>
        <v>27900</v>
      </c>
      <c r="J231" s="16">
        <f t="shared" si="292"/>
        <v>54826358.649999999</v>
      </c>
      <c r="K231" s="16">
        <f t="shared" si="290"/>
        <v>56277707.299999997</v>
      </c>
      <c r="L231" s="16">
        <f t="shared" ref="L231:M231" si="293">L232+L234+L233+L235</f>
        <v>0</v>
      </c>
      <c r="M231" s="16">
        <f t="shared" si="293"/>
        <v>56277707.299999997</v>
      </c>
      <c r="N231" s="16">
        <f t="shared" ref="N231:O231" si="294">N232+N234+N233+N235</f>
        <v>0</v>
      </c>
      <c r="O231" s="16">
        <f t="shared" si="294"/>
        <v>56277707.299999997</v>
      </c>
      <c r="P231" s="16">
        <f t="shared" si="290"/>
        <v>57966038.519999996</v>
      </c>
      <c r="Q231" s="16">
        <f t="shared" si="290"/>
        <v>0</v>
      </c>
      <c r="R231" s="16">
        <f t="shared" si="290"/>
        <v>57966038.519999996</v>
      </c>
    </row>
    <row r="232" spans="1:18" s="13" customFormat="1">
      <c r="A232" s="17" t="s">
        <v>17</v>
      </c>
      <c r="B232" s="18" t="s">
        <v>104</v>
      </c>
      <c r="C232" s="18" t="s">
        <v>104</v>
      </c>
      <c r="D232" s="18" t="s">
        <v>205</v>
      </c>
      <c r="E232" s="18" t="s">
        <v>18</v>
      </c>
      <c r="F232" s="9">
        <v>49939853</v>
      </c>
      <c r="G232" s="9">
        <v>0</v>
      </c>
      <c r="H232" s="9">
        <f>F232+G232</f>
        <v>49939853</v>
      </c>
      <c r="I232" s="9">
        <v>0</v>
      </c>
      <c r="J232" s="9">
        <f>H232+I232</f>
        <v>49939853</v>
      </c>
      <c r="K232" s="9">
        <v>51435947</v>
      </c>
      <c r="L232" s="9">
        <v>0</v>
      </c>
      <c r="M232" s="9">
        <f>K232+L232</f>
        <v>51435947</v>
      </c>
      <c r="N232" s="9">
        <v>0</v>
      </c>
      <c r="O232" s="9">
        <f>M232+N232</f>
        <v>51435947</v>
      </c>
      <c r="P232" s="9">
        <v>52979025</v>
      </c>
      <c r="Q232" s="9">
        <v>0</v>
      </c>
      <c r="R232" s="9">
        <f>P232+Q232</f>
        <v>52979025</v>
      </c>
    </row>
    <row r="233" spans="1:18" s="13" customFormat="1">
      <c r="A233" s="17" t="s">
        <v>19</v>
      </c>
      <c r="B233" s="18" t="s">
        <v>104</v>
      </c>
      <c r="C233" s="18" t="s">
        <v>104</v>
      </c>
      <c r="D233" s="18" t="s">
        <v>205</v>
      </c>
      <c r="E233" s="18" t="s">
        <v>20</v>
      </c>
      <c r="F233" s="9">
        <v>4347219.45</v>
      </c>
      <c r="G233" s="50">
        <f>15391.41+23747.74+42237.5+6488+25475+12416.27+5400+45580+5767.89+22984.39</f>
        <v>205488.2</v>
      </c>
      <c r="H233" s="9">
        <f t="shared" ref="H233:H235" si="295">F233+G233</f>
        <v>4552707.6500000004</v>
      </c>
      <c r="I233" s="50">
        <v>27900</v>
      </c>
      <c r="J233" s="9">
        <f t="shared" ref="J233:J235" si="296">H233+I233</f>
        <v>4580607.6500000004</v>
      </c>
      <c r="K233" s="9">
        <v>4408698.3</v>
      </c>
      <c r="L233" s="9">
        <v>0</v>
      </c>
      <c r="M233" s="9">
        <f t="shared" ref="M233:M235" si="297">K233+L233</f>
        <v>4408698.3</v>
      </c>
      <c r="N233" s="9">
        <v>0</v>
      </c>
      <c r="O233" s="9">
        <f t="shared" ref="O233:O235" si="298">M233+N233</f>
        <v>4408698.3</v>
      </c>
      <c r="P233" s="9">
        <v>4540959.5199999996</v>
      </c>
      <c r="Q233" s="9">
        <v>0</v>
      </c>
      <c r="R233" s="9">
        <f t="shared" ref="R233:R235" si="299">P233+Q233</f>
        <v>4540959.5199999996</v>
      </c>
    </row>
    <row r="234" spans="1:18" s="13" customFormat="1" hidden="1" outlineLevel="1">
      <c r="A234" s="17" t="s">
        <v>69</v>
      </c>
      <c r="B234" s="18" t="s">
        <v>104</v>
      </c>
      <c r="C234" s="18" t="s">
        <v>104</v>
      </c>
      <c r="D234" s="18" t="s">
        <v>205</v>
      </c>
      <c r="E234" s="18" t="s">
        <v>70</v>
      </c>
      <c r="F234" s="9">
        <v>0</v>
      </c>
      <c r="G234" s="50">
        <v>0</v>
      </c>
      <c r="H234" s="9">
        <f t="shared" si="295"/>
        <v>0</v>
      </c>
      <c r="I234" s="50">
        <v>0</v>
      </c>
      <c r="J234" s="9">
        <f t="shared" si="296"/>
        <v>0</v>
      </c>
      <c r="K234" s="9">
        <v>0</v>
      </c>
      <c r="L234" s="9">
        <v>0</v>
      </c>
      <c r="M234" s="9">
        <f t="shared" si="297"/>
        <v>0</v>
      </c>
      <c r="N234" s="9">
        <v>0</v>
      </c>
      <c r="O234" s="9">
        <f t="shared" si="298"/>
        <v>0</v>
      </c>
      <c r="P234" s="9">
        <v>0</v>
      </c>
      <c r="Q234" s="9">
        <v>0</v>
      </c>
      <c r="R234" s="9">
        <f t="shared" si="299"/>
        <v>0</v>
      </c>
    </row>
    <row r="235" spans="1:18" s="13" customFormat="1" collapsed="1">
      <c r="A235" s="17" t="s">
        <v>37</v>
      </c>
      <c r="B235" s="18" t="s">
        <v>104</v>
      </c>
      <c r="C235" s="18" t="s">
        <v>104</v>
      </c>
      <c r="D235" s="18" t="s">
        <v>205</v>
      </c>
      <c r="E235" s="18" t="s">
        <v>38</v>
      </c>
      <c r="F235" s="9">
        <v>351478</v>
      </c>
      <c r="G235" s="50">
        <v>-45580</v>
      </c>
      <c r="H235" s="9">
        <f t="shared" si="295"/>
        <v>305898</v>
      </c>
      <c r="I235" s="50">
        <v>0</v>
      </c>
      <c r="J235" s="9">
        <f t="shared" si="296"/>
        <v>305898</v>
      </c>
      <c r="K235" s="9">
        <v>433062</v>
      </c>
      <c r="L235" s="9">
        <v>0</v>
      </c>
      <c r="M235" s="9">
        <f t="shared" si="297"/>
        <v>433062</v>
      </c>
      <c r="N235" s="9">
        <v>0</v>
      </c>
      <c r="O235" s="9">
        <f t="shared" si="298"/>
        <v>433062</v>
      </c>
      <c r="P235" s="9">
        <v>446054</v>
      </c>
      <c r="Q235" s="9">
        <v>0</v>
      </c>
      <c r="R235" s="9">
        <f t="shared" si="299"/>
        <v>446054</v>
      </c>
    </row>
    <row r="236" spans="1:18" s="13" customFormat="1" ht="12" customHeight="1">
      <c r="A236" s="10" t="s">
        <v>216</v>
      </c>
      <c r="B236" s="11" t="s">
        <v>206</v>
      </c>
      <c r="C236" s="11" t="s">
        <v>0</v>
      </c>
      <c r="D236" s="11" t="s">
        <v>0</v>
      </c>
      <c r="E236" s="11" t="s">
        <v>0</v>
      </c>
      <c r="F236" s="29">
        <f t="shared" ref="F236:R237" si="300">F237</f>
        <v>3042387.4798254715</v>
      </c>
      <c r="G236" s="29">
        <f t="shared" si="300"/>
        <v>0</v>
      </c>
      <c r="H236" s="29">
        <f t="shared" si="300"/>
        <v>3042387.4798254715</v>
      </c>
      <c r="I236" s="29">
        <f t="shared" si="300"/>
        <v>0</v>
      </c>
      <c r="J236" s="29">
        <f t="shared" si="300"/>
        <v>3042387.4798254715</v>
      </c>
      <c r="K236" s="29">
        <f t="shared" si="300"/>
        <v>3103766.1921753325</v>
      </c>
      <c r="L236" s="29">
        <f t="shared" si="300"/>
        <v>0</v>
      </c>
      <c r="M236" s="29">
        <f t="shared" si="300"/>
        <v>3103766.1921753325</v>
      </c>
      <c r="N236" s="29">
        <f t="shared" si="300"/>
        <v>0</v>
      </c>
      <c r="O236" s="29">
        <f t="shared" si="300"/>
        <v>3103766.1921753325</v>
      </c>
      <c r="P236" s="29">
        <f t="shared" si="300"/>
        <v>3179879.4776981925</v>
      </c>
      <c r="Q236" s="29">
        <f t="shared" si="300"/>
        <v>0</v>
      </c>
      <c r="R236" s="29">
        <f t="shared" si="300"/>
        <v>3179879.4776981925</v>
      </c>
    </row>
    <row r="237" spans="1:18" s="13" customFormat="1">
      <c r="A237" s="10" t="s">
        <v>207</v>
      </c>
      <c r="B237" s="11" t="s">
        <v>206</v>
      </c>
      <c r="C237" s="11" t="s">
        <v>206</v>
      </c>
      <c r="D237" s="11" t="s">
        <v>0</v>
      </c>
      <c r="E237" s="11" t="s">
        <v>0</v>
      </c>
      <c r="F237" s="29">
        <f t="shared" si="300"/>
        <v>3042387.4798254715</v>
      </c>
      <c r="G237" s="29">
        <f t="shared" si="300"/>
        <v>0</v>
      </c>
      <c r="H237" s="29">
        <f t="shared" si="300"/>
        <v>3042387.4798254715</v>
      </c>
      <c r="I237" s="29">
        <f t="shared" si="300"/>
        <v>0</v>
      </c>
      <c r="J237" s="29">
        <f t="shared" si="300"/>
        <v>3042387.4798254715</v>
      </c>
      <c r="K237" s="29">
        <f t="shared" si="300"/>
        <v>3103766.1921753325</v>
      </c>
      <c r="L237" s="29">
        <f t="shared" si="300"/>
        <v>0</v>
      </c>
      <c r="M237" s="29">
        <f t="shared" si="300"/>
        <v>3103766.1921753325</v>
      </c>
      <c r="N237" s="29">
        <f t="shared" si="300"/>
        <v>0</v>
      </c>
      <c r="O237" s="29">
        <f t="shared" si="300"/>
        <v>3103766.1921753325</v>
      </c>
      <c r="P237" s="29">
        <f t="shared" si="300"/>
        <v>3179879.4776981925</v>
      </c>
      <c r="Q237" s="29">
        <f t="shared" si="300"/>
        <v>0</v>
      </c>
      <c r="R237" s="29">
        <f t="shared" si="300"/>
        <v>3179879.4776981925</v>
      </c>
    </row>
    <row r="238" spans="1:18" s="13" customFormat="1">
      <c r="A238" s="30" t="s">
        <v>203</v>
      </c>
      <c r="B238" s="31" t="s">
        <v>206</v>
      </c>
      <c r="C238" s="31" t="s">
        <v>206</v>
      </c>
      <c r="D238" s="31" t="s">
        <v>237</v>
      </c>
      <c r="E238" s="31" t="s">
        <v>0</v>
      </c>
      <c r="F238" s="32">
        <f t="shared" ref="F238:R239" si="301">F239</f>
        <v>3042387.4798254715</v>
      </c>
      <c r="G238" s="32">
        <f t="shared" si="301"/>
        <v>0</v>
      </c>
      <c r="H238" s="32">
        <f t="shared" si="301"/>
        <v>3042387.4798254715</v>
      </c>
      <c r="I238" s="32">
        <f t="shared" si="301"/>
        <v>0</v>
      </c>
      <c r="J238" s="32">
        <f t="shared" si="301"/>
        <v>3042387.4798254715</v>
      </c>
      <c r="K238" s="32">
        <f t="shared" si="301"/>
        <v>3103766.1921753325</v>
      </c>
      <c r="L238" s="32">
        <f t="shared" si="301"/>
        <v>0</v>
      </c>
      <c r="M238" s="32">
        <f t="shared" si="301"/>
        <v>3103766.1921753325</v>
      </c>
      <c r="N238" s="32">
        <f t="shared" si="301"/>
        <v>0</v>
      </c>
      <c r="O238" s="32">
        <f t="shared" si="301"/>
        <v>3103766.1921753325</v>
      </c>
      <c r="P238" s="32">
        <f t="shared" si="301"/>
        <v>3179879.4776981925</v>
      </c>
      <c r="Q238" s="32">
        <f t="shared" si="301"/>
        <v>0</v>
      </c>
      <c r="R238" s="32">
        <f t="shared" si="301"/>
        <v>3179879.4776981925</v>
      </c>
    </row>
    <row r="239" spans="1:18" s="13" customFormat="1" ht="14.25" customHeight="1">
      <c r="A239" s="33" t="s">
        <v>121</v>
      </c>
      <c r="B239" s="34" t="s">
        <v>206</v>
      </c>
      <c r="C239" s="34" t="s">
        <v>206</v>
      </c>
      <c r="D239" s="34" t="s">
        <v>238</v>
      </c>
      <c r="E239" s="34" t="s">
        <v>0</v>
      </c>
      <c r="F239" s="35">
        <f t="shared" si="301"/>
        <v>3042387.4798254715</v>
      </c>
      <c r="G239" s="35">
        <f t="shared" si="301"/>
        <v>0</v>
      </c>
      <c r="H239" s="35">
        <f t="shared" si="301"/>
        <v>3042387.4798254715</v>
      </c>
      <c r="I239" s="35">
        <f t="shared" si="301"/>
        <v>0</v>
      </c>
      <c r="J239" s="35">
        <f t="shared" si="301"/>
        <v>3042387.4798254715</v>
      </c>
      <c r="K239" s="35">
        <f t="shared" si="301"/>
        <v>3103766.1921753325</v>
      </c>
      <c r="L239" s="35">
        <f t="shared" si="301"/>
        <v>0</v>
      </c>
      <c r="M239" s="35">
        <f t="shared" si="301"/>
        <v>3103766.1921753325</v>
      </c>
      <c r="N239" s="35">
        <f t="shared" si="301"/>
        <v>0</v>
      </c>
      <c r="O239" s="35">
        <f t="shared" si="301"/>
        <v>3103766.1921753325</v>
      </c>
      <c r="P239" s="35">
        <f t="shared" si="301"/>
        <v>3179879.4776981925</v>
      </c>
      <c r="Q239" s="35">
        <f t="shared" si="301"/>
        <v>0</v>
      </c>
      <c r="R239" s="35">
        <f t="shared" si="301"/>
        <v>3179879.4776981925</v>
      </c>
    </row>
    <row r="240" spans="1:18" s="13" customFormat="1" ht="25.5">
      <c r="A240" s="47" t="s">
        <v>239</v>
      </c>
      <c r="B240" s="51" t="s">
        <v>206</v>
      </c>
      <c r="C240" s="51" t="s">
        <v>206</v>
      </c>
      <c r="D240" s="51" t="s">
        <v>238</v>
      </c>
      <c r="E240" s="48">
        <v>600</v>
      </c>
      <c r="F240" s="50">
        <v>3042387.4798254715</v>
      </c>
      <c r="G240" s="50">
        <v>0</v>
      </c>
      <c r="H240" s="50">
        <f>F240+G240</f>
        <v>3042387.4798254715</v>
      </c>
      <c r="I240" s="50">
        <v>0</v>
      </c>
      <c r="J240" s="50">
        <f>H240+I240</f>
        <v>3042387.4798254715</v>
      </c>
      <c r="K240" s="50">
        <v>3103766.1921753325</v>
      </c>
      <c r="L240" s="50">
        <v>0</v>
      </c>
      <c r="M240" s="50">
        <f>K240+L240</f>
        <v>3103766.1921753325</v>
      </c>
      <c r="N240" s="50">
        <v>0</v>
      </c>
      <c r="O240" s="50">
        <f>M240+N240</f>
        <v>3103766.1921753325</v>
      </c>
      <c r="P240" s="50">
        <v>3179879.4776981925</v>
      </c>
      <c r="Q240" s="50">
        <v>0</v>
      </c>
      <c r="R240" s="50">
        <f>P240+Q240</f>
        <v>3179879.4776981925</v>
      </c>
    </row>
    <row r="241" spans="1:18" s="13" customFormat="1">
      <c r="A241" s="30" t="s">
        <v>217</v>
      </c>
      <c r="B241" s="11" t="s">
        <v>88</v>
      </c>
      <c r="C241" s="11" t="s">
        <v>0</v>
      </c>
      <c r="D241" s="11" t="s">
        <v>0</v>
      </c>
      <c r="E241" s="11" t="s">
        <v>0</v>
      </c>
      <c r="F241" s="29">
        <f t="shared" ref="F241:R242" si="302">F242</f>
        <v>19000830.789999999</v>
      </c>
      <c r="G241" s="29">
        <f t="shared" si="302"/>
        <v>0</v>
      </c>
      <c r="H241" s="29">
        <f t="shared" si="302"/>
        <v>19000830.789999999</v>
      </c>
      <c r="I241" s="29">
        <f t="shared" si="302"/>
        <v>7000000</v>
      </c>
      <c r="J241" s="29">
        <f t="shared" si="302"/>
        <v>26000830.789999999</v>
      </c>
      <c r="K241" s="29">
        <f t="shared" si="302"/>
        <v>20307398.990000002</v>
      </c>
      <c r="L241" s="29">
        <f t="shared" si="302"/>
        <v>0</v>
      </c>
      <c r="M241" s="29">
        <f t="shared" si="302"/>
        <v>20307398.990000002</v>
      </c>
      <c r="N241" s="29">
        <f t="shared" si="302"/>
        <v>0</v>
      </c>
      <c r="O241" s="29">
        <f t="shared" si="302"/>
        <v>20307398.990000002</v>
      </c>
      <c r="P241" s="29">
        <f t="shared" si="302"/>
        <v>20621524.190000001</v>
      </c>
      <c r="Q241" s="29">
        <f t="shared" si="302"/>
        <v>0</v>
      </c>
      <c r="R241" s="29">
        <f t="shared" si="302"/>
        <v>20621524.190000001</v>
      </c>
    </row>
    <row r="242" spans="1:18" s="13" customFormat="1">
      <c r="A242" s="10" t="s">
        <v>208</v>
      </c>
      <c r="B242" s="11" t="s">
        <v>88</v>
      </c>
      <c r="C242" s="11" t="s">
        <v>28</v>
      </c>
      <c r="D242" s="11" t="s">
        <v>0</v>
      </c>
      <c r="E242" s="11" t="s">
        <v>0</v>
      </c>
      <c r="F242" s="29">
        <f t="shared" si="302"/>
        <v>19000830.789999999</v>
      </c>
      <c r="G242" s="29">
        <f t="shared" si="302"/>
        <v>0</v>
      </c>
      <c r="H242" s="29">
        <f t="shared" si="302"/>
        <v>19000830.789999999</v>
      </c>
      <c r="I242" s="29">
        <f t="shared" si="302"/>
        <v>7000000</v>
      </c>
      <c r="J242" s="29">
        <f t="shared" si="302"/>
        <v>26000830.789999999</v>
      </c>
      <c r="K242" s="29">
        <f t="shared" si="302"/>
        <v>20307398.990000002</v>
      </c>
      <c r="L242" s="29">
        <f t="shared" si="302"/>
        <v>0</v>
      </c>
      <c r="M242" s="29">
        <f t="shared" si="302"/>
        <v>20307398.990000002</v>
      </c>
      <c r="N242" s="29">
        <f t="shared" si="302"/>
        <v>0</v>
      </c>
      <c r="O242" s="29">
        <f t="shared" si="302"/>
        <v>20307398.990000002</v>
      </c>
      <c r="P242" s="29">
        <f t="shared" si="302"/>
        <v>20621524.190000001</v>
      </c>
      <c r="Q242" s="29">
        <f t="shared" si="302"/>
        <v>0</v>
      </c>
      <c r="R242" s="29">
        <f t="shared" si="302"/>
        <v>20621524.190000001</v>
      </c>
    </row>
    <row r="243" spans="1:18" s="13" customFormat="1">
      <c r="A243" s="30" t="s">
        <v>203</v>
      </c>
      <c r="B243" s="11" t="s">
        <v>88</v>
      </c>
      <c r="C243" s="11" t="s">
        <v>28</v>
      </c>
      <c r="D243" s="31" t="s">
        <v>240</v>
      </c>
      <c r="E243" s="31" t="s">
        <v>0</v>
      </c>
      <c r="F243" s="32">
        <f t="shared" ref="F243:R244" si="303">F244</f>
        <v>19000830.789999999</v>
      </c>
      <c r="G243" s="32">
        <f t="shared" si="303"/>
        <v>0</v>
      </c>
      <c r="H243" s="32">
        <f t="shared" si="303"/>
        <v>19000830.789999999</v>
      </c>
      <c r="I243" s="32">
        <f t="shared" si="303"/>
        <v>7000000</v>
      </c>
      <c r="J243" s="32">
        <f t="shared" si="303"/>
        <v>26000830.789999999</v>
      </c>
      <c r="K243" s="32">
        <f t="shared" si="303"/>
        <v>20307398.990000002</v>
      </c>
      <c r="L243" s="32">
        <f t="shared" si="303"/>
        <v>0</v>
      </c>
      <c r="M243" s="32">
        <f t="shared" si="303"/>
        <v>20307398.990000002</v>
      </c>
      <c r="N243" s="32">
        <f t="shared" si="303"/>
        <v>0</v>
      </c>
      <c r="O243" s="32">
        <f t="shared" si="303"/>
        <v>20307398.990000002</v>
      </c>
      <c r="P243" s="32">
        <f t="shared" si="303"/>
        <v>20621524.190000001</v>
      </c>
      <c r="Q243" s="32">
        <f t="shared" si="303"/>
        <v>0</v>
      </c>
      <c r="R243" s="32">
        <f t="shared" si="303"/>
        <v>20621524.190000001</v>
      </c>
    </row>
    <row r="244" spans="1:18" s="13" customFormat="1" ht="15" customHeight="1">
      <c r="A244" s="33" t="s">
        <v>121</v>
      </c>
      <c r="B244" s="15" t="s">
        <v>88</v>
      </c>
      <c r="C244" s="15" t="s">
        <v>28</v>
      </c>
      <c r="D244" s="34" t="s">
        <v>241</v>
      </c>
      <c r="E244" s="34" t="s">
        <v>0</v>
      </c>
      <c r="F244" s="35">
        <f t="shared" si="303"/>
        <v>19000830.789999999</v>
      </c>
      <c r="G244" s="35">
        <f t="shared" si="303"/>
        <v>0</v>
      </c>
      <c r="H244" s="35">
        <f t="shared" si="303"/>
        <v>19000830.789999999</v>
      </c>
      <c r="I244" s="35">
        <f t="shared" si="303"/>
        <v>7000000</v>
      </c>
      <c r="J244" s="35">
        <f t="shared" si="303"/>
        <v>26000830.789999999</v>
      </c>
      <c r="K244" s="35">
        <f t="shared" si="303"/>
        <v>20307398.990000002</v>
      </c>
      <c r="L244" s="35">
        <f t="shared" si="303"/>
        <v>0</v>
      </c>
      <c r="M244" s="35">
        <f t="shared" si="303"/>
        <v>20307398.990000002</v>
      </c>
      <c r="N244" s="35">
        <f t="shared" si="303"/>
        <v>0</v>
      </c>
      <c r="O244" s="35">
        <f t="shared" si="303"/>
        <v>20307398.990000002</v>
      </c>
      <c r="P244" s="35">
        <f t="shared" si="303"/>
        <v>20621524.190000001</v>
      </c>
      <c r="Q244" s="35">
        <f t="shared" si="303"/>
        <v>0</v>
      </c>
      <c r="R244" s="35">
        <f t="shared" si="303"/>
        <v>20621524.190000001</v>
      </c>
    </row>
    <row r="245" spans="1:18" s="13" customFormat="1" ht="25.5">
      <c r="A245" s="47" t="s">
        <v>239</v>
      </c>
      <c r="B245" s="51" t="s">
        <v>88</v>
      </c>
      <c r="C245" s="51" t="s">
        <v>28</v>
      </c>
      <c r="D245" s="51" t="s">
        <v>241</v>
      </c>
      <c r="E245" s="48">
        <v>600</v>
      </c>
      <c r="F245" s="50">
        <v>19000830.789999999</v>
      </c>
      <c r="G245" s="50">
        <v>0</v>
      </c>
      <c r="H245" s="50">
        <f>F245+G245</f>
        <v>19000830.789999999</v>
      </c>
      <c r="I245" s="50">
        <v>7000000</v>
      </c>
      <c r="J245" s="50">
        <f>H245+I245</f>
        <v>26000830.789999999</v>
      </c>
      <c r="K245" s="50">
        <v>20307398.990000002</v>
      </c>
      <c r="L245" s="50">
        <v>0</v>
      </c>
      <c r="M245" s="50">
        <f>K245+L245</f>
        <v>20307398.990000002</v>
      </c>
      <c r="N245" s="50">
        <v>0</v>
      </c>
      <c r="O245" s="50">
        <f>M245+N245</f>
        <v>20307398.990000002</v>
      </c>
      <c r="P245" s="50">
        <v>20621524.190000001</v>
      </c>
      <c r="Q245" s="50">
        <v>0</v>
      </c>
      <c r="R245" s="50">
        <f>P245+Q245</f>
        <v>20621524.190000001</v>
      </c>
    </row>
    <row r="246" spans="1:18" s="13" customFormat="1">
      <c r="A246" s="10" t="s">
        <v>221</v>
      </c>
      <c r="B246" s="11" t="s">
        <v>112</v>
      </c>
      <c r="C246" s="11" t="s">
        <v>0</v>
      </c>
      <c r="D246" s="11" t="s">
        <v>0</v>
      </c>
      <c r="E246" s="11" t="s">
        <v>0</v>
      </c>
      <c r="F246" s="12">
        <f t="shared" ref="F246:R246" si="304">F247+F252+F265</f>
        <v>12167209</v>
      </c>
      <c r="G246" s="12">
        <f t="shared" ref="G246:H246" si="305">G247+G252+G265</f>
        <v>2602580</v>
      </c>
      <c r="H246" s="12">
        <f t="shared" si="305"/>
        <v>14769789</v>
      </c>
      <c r="I246" s="12">
        <f t="shared" ref="I246:J246" si="306">I247+I252+I265</f>
        <v>-200000</v>
      </c>
      <c r="J246" s="12">
        <f t="shared" si="306"/>
        <v>14569789</v>
      </c>
      <c r="K246" s="12">
        <f t="shared" si="304"/>
        <v>15640848.699999999</v>
      </c>
      <c r="L246" s="12">
        <f t="shared" ref="L246:M246" si="307">L247+L252+L265</f>
        <v>0</v>
      </c>
      <c r="M246" s="12">
        <f t="shared" si="307"/>
        <v>15640848.699999999</v>
      </c>
      <c r="N246" s="12">
        <f t="shared" ref="N246:O246" si="308">N247+N252+N265</f>
        <v>0</v>
      </c>
      <c r="O246" s="12">
        <f t="shared" si="308"/>
        <v>15640848.699999999</v>
      </c>
      <c r="P246" s="12">
        <f t="shared" si="304"/>
        <v>15640848.699999999</v>
      </c>
      <c r="Q246" s="12">
        <f t="shared" si="304"/>
        <v>0</v>
      </c>
      <c r="R246" s="12">
        <f t="shared" si="304"/>
        <v>15640848.699999999</v>
      </c>
    </row>
    <row r="247" spans="1:18" s="13" customFormat="1">
      <c r="A247" s="10" t="s">
        <v>113</v>
      </c>
      <c r="B247" s="11" t="s">
        <v>112</v>
      </c>
      <c r="C247" s="11" t="s">
        <v>8</v>
      </c>
      <c r="D247" s="11" t="s">
        <v>0</v>
      </c>
      <c r="E247" s="11" t="s">
        <v>0</v>
      </c>
      <c r="F247" s="12">
        <f t="shared" ref="F247:J250" si="309">F248</f>
        <v>1500000</v>
      </c>
      <c r="G247" s="12">
        <f t="shared" si="309"/>
        <v>0</v>
      </c>
      <c r="H247" s="12">
        <f t="shared" si="309"/>
        <v>1500000</v>
      </c>
      <c r="I247" s="12">
        <f t="shared" si="309"/>
        <v>0</v>
      </c>
      <c r="J247" s="12">
        <f t="shared" si="309"/>
        <v>1500000</v>
      </c>
      <c r="K247" s="12">
        <f t="shared" ref="K247:R250" si="310">K248</f>
        <v>1500000</v>
      </c>
      <c r="L247" s="12">
        <f t="shared" si="310"/>
        <v>0</v>
      </c>
      <c r="M247" s="12">
        <f t="shared" si="310"/>
        <v>1500000</v>
      </c>
      <c r="N247" s="12">
        <f t="shared" si="310"/>
        <v>0</v>
      </c>
      <c r="O247" s="12">
        <f t="shared" si="310"/>
        <v>1500000</v>
      </c>
      <c r="P247" s="12">
        <f t="shared" si="310"/>
        <v>1500000</v>
      </c>
      <c r="Q247" s="12">
        <f t="shared" si="310"/>
        <v>0</v>
      </c>
      <c r="R247" s="12">
        <f t="shared" si="310"/>
        <v>1500000</v>
      </c>
    </row>
    <row r="248" spans="1:18" s="13" customFormat="1">
      <c r="A248" s="10" t="s">
        <v>114</v>
      </c>
      <c r="B248" s="11" t="s">
        <v>112</v>
      </c>
      <c r="C248" s="11" t="s">
        <v>8</v>
      </c>
      <c r="D248" s="11" t="s">
        <v>115</v>
      </c>
      <c r="E248" s="11" t="s">
        <v>0</v>
      </c>
      <c r="F248" s="12">
        <f t="shared" si="309"/>
        <v>1500000</v>
      </c>
      <c r="G248" s="12">
        <f t="shared" si="309"/>
        <v>0</v>
      </c>
      <c r="H248" s="12">
        <f t="shared" si="309"/>
        <v>1500000</v>
      </c>
      <c r="I248" s="12">
        <f t="shared" si="309"/>
        <v>0</v>
      </c>
      <c r="J248" s="12">
        <f t="shared" si="309"/>
        <v>1500000</v>
      </c>
      <c r="K248" s="12">
        <f t="shared" si="310"/>
        <v>1500000</v>
      </c>
      <c r="L248" s="12">
        <f t="shared" si="310"/>
        <v>0</v>
      </c>
      <c r="M248" s="12">
        <f t="shared" si="310"/>
        <v>1500000</v>
      </c>
      <c r="N248" s="12">
        <f t="shared" si="310"/>
        <v>0</v>
      </c>
      <c r="O248" s="12">
        <f t="shared" si="310"/>
        <v>1500000</v>
      </c>
      <c r="P248" s="12">
        <f t="shared" si="310"/>
        <v>1500000</v>
      </c>
      <c r="Q248" s="12">
        <f t="shared" si="310"/>
        <v>0</v>
      </c>
      <c r="R248" s="12">
        <f t="shared" si="310"/>
        <v>1500000</v>
      </c>
    </row>
    <row r="249" spans="1:18" s="13" customFormat="1">
      <c r="A249" s="10" t="s">
        <v>116</v>
      </c>
      <c r="B249" s="11" t="s">
        <v>112</v>
      </c>
      <c r="C249" s="11" t="s">
        <v>8</v>
      </c>
      <c r="D249" s="11" t="s">
        <v>117</v>
      </c>
      <c r="E249" s="11" t="s">
        <v>0</v>
      </c>
      <c r="F249" s="12">
        <f t="shared" si="309"/>
        <v>1500000</v>
      </c>
      <c r="G249" s="12">
        <f t="shared" si="309"/>
        <v>0</v>
      </c>
      <c r="H249" s="12">
        <f t="shared" si="309"/>
        <v>1500000</v>
      </c>
      <c r="I249" s="12">
        <f t="shared" si="309"/>
        <v>0</v>
      </c>
      <c r="J249" s="12">
        <f t="shared" si="309"/>
        <v>1500000</v>
      </c>
      <c r="K249" s="12">
        <f t="shared" si="310"/>
        <v>1500000</v>
      </c>
      <c r="L249" s="12">
        <f t="shared" si="310"/>
        <v>0</v>
      </c>
      <c r="M249" s="12">
        <f t="shared" si="310"/>
        <v>1500000</v>
      </c>
      <c r="N249" s="12">
        <f t="shared" si="310"/>
        <v>0</v>
      </c>
      <c r="O249" s="12">
        <f t="shared" si="310"/>
        <v>1500000</v>
      </c>
      <c r="P249" s="12">
        <f t="shared" si="310"/>
        <v>1500000</v>
      </c>
      <c r="Q249" s="12">
        <f t="shared" si="310"/>
        <v>0</v>
      </c>
      <c r="R249" s="12">
        <f t="shared" si="310"/>
        <v>1500000</v>
      </c>
    </row>
    <row r="250" spans="1:18" s="13" customFormat="1" ht="24.75" customHeight="1">
      <c r="A250" s="14" t="s">
        <v>118</v>
      </c>
      <c r="B250" s="15" t="s">
        <v>112</v>
      </c>
      <c r="C250" s="15" t="s">
        <v>8</v>
      </c>
      <c r="D250" s="15" t="s">
        <v>119</v>
      </c>
      <c r="E250" s="15" t="s">
        <v>0</v>
      </c>
      <c r="F250" s="16">
        <f t="shared" si="309"/>
        <v>1500000</v>
      </c>
      <c r="G250" s="16">
        <f t="shared" si="309"/>
        <v>0</v>
      </c>
      <c r="H250" s="16">
        <f t="shared" si="309"/>
        <v>1500000</v>
      </c>
      <c r="I250" s="16">
        <f t="shared" si="309"/>
        <v>0</v>
      </c>
      <c r="J250" s="16">
        <f t="shared" si="309"/>
        <v>1500000</v>
      </c>
      <c r="K250" s="16">
        <f t="shared" si="310"/>
        <v>1500000</v>
      </c>
      <c r="L250" s="16">
        <f t="shared" si="310"/>
        <v>0</v>
      </c>
      <c r="M250" s="16">
        <f t="shared" si="310"/>
        <v>1500000</v>
      </c>
      <c r="N250" s="16">
        <f t="shared" si="310"/>
        <v>0</v>
      </c>
      <c r="O250" s="16">
        <f t="shared" si="310"/>
        <v>1500000</v>
      </c>
      <c r="P250" s="16">
        <f t="shared" si="310"/>
        <v>1500000</v>
      </c>
      <c r="Q250" s="16">
        <f t="shared" si="310"/>
        <v>0</v>
      </c>
      <c r="R250" s="16">
        <f t="shared" si="310"/>
        <v>1500000</v>
      </c>
    </row>
    <row r="251" spans="1:18" s="13" customFormat="1">
      <c r="A251" s="17" t="s">
        <v>69</v>
      </c>
      <c r="B251" s="18" t="s">
        <v>112</v>
      </c>
      <c r="C251" s="18" t="s">
        <v>8</v>
      </c>
      <c r="D251" s="18" t="s">
        <v>119</v>
      </c>
      <c r="E251" s="18" t="s">
        <v>70</v>
      </c>
      <c r="F251" s="9">
        <v>1500000</v>
      </c>
      <c r="G251" s="9">
        <v>0</v>
      </c>
      <c r="H251" s="9">
        <f>F251+G251</f>
        <v>1500000</v>
      </c>
      <c r="I251" s="9">
        <v>0</v>
      </c>
      <c r="J251" s="9">
        <f>H251+I251</f>
        <v>1500000</v>
      </c>
      <c r="K251" s="9">
        <v>1500000</v>
      </c>
      <c r="L251" s="9">
        <v>0</v>
      </c>
      <c r="M251" s="9">
        <f>K251+L251</f>
        <v>1500000</v>
      </c>
      <c r="N251" s="9">
        <v>0</v>
      </c>
      <c r="O251" s="9">
        <f>M251+N251</f>
        <v>1500000</v>
      </c>
      <c r="P251" s="9">
        <v>1500000</v>
      </c>
      <c r="Q251" s="9">
        <v>0</v>
      </c>
      <c r="R251" s="9">
        <f>P251+Q251</f>
        <v>1500000</v>
      </c>
    </row>
    <row r="252" spans="1:18" s="13" customFormat="1">
      <c r="A252" s="10" t="s">
        <v>120</v>
      </c>
      <c r="B252" s="11" t="s">
        <v>112</v>
      </c>
      <c r="C252" s="11" t="s">
        <v>10</v>
      </c>
      <c r="D252" s="11" t="s">
        <v>0</v>
      </c>
      <c r="E252" s="11" t="s">
        <v>0</v>
      </c>
      <c r="F252" s="12">
        <f t="shared" ref="F252:J253" si="311">F253</f>
        <v>3180683</v>
      </c>
      <c r="G252" s="12">
        <f t="shared" si="311"/>
        <v>200000</v>
      </c>
      <c r="H252" s="12">
        <f t="shared" si="311"/>
        <v>3380683</v>
      </c>
      <c r="I252" s="12">
        <f t="shared" si="311"/>
        <v>-200000</v>
      </c>
      <c r="J252" s="12">
        <f t="shared" si="311"/>
        <v>3180683</v>
      </c>
      <c r="K252" s="12">
        <f t="shared" ref="K252:R253" si="312">K253</f>
        <v>6429726.7000000002</v>
      </c>
      <c r="L252" s="12">
        <f t="shared" si="312"/>
        <v>0</v>
      </c>
      <c r="M252" s="12">
        <f t="shared" si="312"/>
        <v>6429726.7000000002</v>
      </c>
      <c r="N252" s="12">
        <f t="shared" si="312"/>
        <v>0</v>
      </c>
      <c r="O252" s="12">
        <f t="shared" si="312"/>
        <v>6429726.7000000002</v>
      </c>
      <c r="P252" s="12">
        <f t="shared" si="312"/>
        <v>6429726.7000000002</v>
      </c>
      <c r="Q252" s="12">
        <f t="shared" si="312"/>
        <v>0</v>
      </c>
      <c r="R252" s="12">
        <f t="shared" si="312"/>
        <v>6429726.7000000002</v>
      </c>
    </row>
    <row r="253" spans="1:18" s="13" customFormat="1" ht="25.5">
      <c r="A253" s="10" t="s">
        <v>91</v>
      </c>
      <c r="B253" s="11" t="s">
        <v>112</v>
      </c>
      <c r="C253" s="11" t="s">
        <v>10</v>
      </c>
      <c r="D253" s="11" t="s">
        <v>92</v>
      </c>
      <c r="E253" s="11" t="s">
        <v>0</v>
      </c>
      <c r="F253" s="12">
        <f t="shared" si="311"/>
        <v>3180683</v>
      </c>
      <c r="G253" s="12">
        <f t="shared" si="311"/>
        <v>200000</v>
      </c>
      <c r="H253" s="12">
        <f t="shared" si="311"/>
        <v>3380683</v>
      </c>
      <c r="I253" s="12">
        <f t="shared" si="311"/>
        <v>-200000</v>
      </c>
      <c r="J253" s="12">
        <f t="shared" si="311"/>
        <v>3180683</v>
      </c>
      <c r="K253" s="12">
        <f t="shared" si="312"/>
        <v>6429726.7000000002</v>
      </c>
      <c r="L253" s="12">
        <f t="shared" si="312"/>
        <v>0</v>
      </c>
      <c r="M253" s="12">
        <f t="shared" si="312"/>
        <v>6429726.7000000002</v>
      </c>
      <c r="N253" s="12">
        <f t="shared" si="312"/>
        <v>0</v>
      </c>
      <c r="O253" s="12">
        <f t="shared" si="312"/>
        <v>6429726.7000000002</v>
      </c>
      <c r="P253" s="12">
        <f t="shared" si="312"/>
        <v>6429726.7000000002</v>
      </c>
      <c r="Q253" s="12">
        <f t="shared" si="312"/>
        <v>0</v>
      </c>
      <c r="R253" s="12">
        <f t="shared" si="312"/>
        <v>6429726.7000000002</v>
      </c>
    </row>
    <row r="254" spans="1:18" s="13" customFormat="1">
      <c r="A254" s="10" t="s">
        <v>108</v>
      </c>
      <c r="B254" s="11" t="s">
        <v>112</v>
      </c>
      <c r="C254" s="11" t="s">
        <v>10</v>
      </c>
      <c r="D254" s="11" t="s">
        <v>109</v>
      </c>
      <c r="E254" s="11" t="s">
        <v>0</v>
      </c>
      <c r="F254" s="12">
        <f t="shared" ref="F254:R254" si="313">F255+F258+F261+F263</f>
        <v>3180683</v>
      </c>
      <c r="G254" s="12">
        <f t="shared" ref="G254:H254" si="314">G255+G258+G261+G263</f>
        <v>200000</v>
      </c>
      <c r="H254" s="12">
        <f t="shared" si="314"/>
        <v>3380683</v>
      </c>
      <c r="I254" s="12">
        <f t="shared" ref="I254:J254" si="315">I255+I258+I261+I263</f>
        <v>-200000</v>
      </c>
      <c r="J254" s="12">
        <f t="shared" si="315"/>
        <v>3180683</v>
      </c>
      <c r="K254" s="12">
        <f t="shared" si="313"/>
        <v>6429726.7000000002</v>
      </c>
      <c r="L254" s="12">
        <f t="shared" ref="L254:M254" si="316">L255+L258+L261+L263</f>
        <v>0</v>
      </c>
      <c r="M254" s="12">
        <f t="shared" si="316"/>
        <v>6429726.7000000002</v>
      </c>
      <c r="N254" s="12">
        <f t="shared" ref="N254:O254" si="317">N255+N258+N261+N263</f>
        <v>0</v>
      </c>
      <c r="O254" s="12">
        <f t="shared" si="317"/>
        <v>6429726.7000000002</v>
      </c>
      <c r="P254" s="12">
        <f t="shared" si="313"/>
        <v>6429726.7000000002</v>
      </c>
      <c r="Q254" s="12">
        <f t="shared" si="313"/>
        <v>0</v>
      </c>
      <c r="R254" s="12">
        <f t="shared" si="313"/>
        <v>6429726.7000000002</v>
      </c>
    </row>
    <row r="255" spans="1:18" s="13" customFormat="1" ht="13.5">
      <c r="A255" s="14" t="s">
        <v>133</v>
      </c>
      <c r="B255" s="15" t="s">
        <v>112</v>
      </c>
      <c r="C255" s="15" t="s">
        <v>10</v>
      </c>
      <c r="D255" s="15" t="s">
        <v>134</v>
      </c>
      <c r="E255" s="15" t="s">
        <v>0</v>
      </c>
      <c r="F255" s="16">
        <f t="shared" ref="F255:R255" si="318">F256+F257</f>
        <v>0</v>
      </c>
      <c r="G255" s="16">
        <f t="shared" ref="G255:H255" si="319">G256+G257</f>
        <v>0</v>
      </c>
      <c r="H255" s="16">
        <f t="shared" si="319"/>
        <v>0</v>
      </c>
      <c r="I255" s="16">
        <f t="shared" ref="I255:J255" si="320">I256+I257</f>
        <v>0</v>
      </c>
      <c r="J255" s="16">
        <f t="shared" si="320"/>
        <v>0</v>
      </c>
      <c r="K255" s="16">
        <f t="shared" si="318"/>
        <v>3249043.7</v>
      </c>
      <c r="L255" s="16">
        <f t="shared" ref="L255:M255" si="321">L256+L257</f>
        <v>0</v>
      </c>
      <c r="M255" s="16">
        <f t="shared" si="321"/>
        <v>3249043.7</v>
      </c>
      <c r="N255" s="16">
        <f t="shared" ref="N255:O255" si="322">N256+N257</f>
        <v>0</v>
      </c>
      <c r="O255" s="16">
        <f t="shared" si="322"/>
        <v>3249043.7</v>
      </c>
      <c r="P255" s="16">
        <f t="shared" si="318"/>
        <v>3249043.7</v>
      </c>
      <c r="Q255" s="16">
        <f t="shared" si="318"/>
        <v>0</v>
      </c>
      <c r="R255" s="16">
        <f t="shared" si="318"/>
        <v>3249043.7</v>
      </c>
    </row>
    <row r="256" spans="1:18" s="13" customFormat="1">
      <c r="A256" s="17" t="s">
        <v>69</v>
      </c>
      <c r="B256" s="18" t="s">
        <v>112</v>
      </c>
      <c r="C256" s="18" t="s">
        <v>10</v>
      </c>
      <c r="D256" s="18" t="s">
        <v>134</v>
      </c>
      <c r="E256" s="18" t="s">
        <v>70</v>
      </c>
      <c r="F256" s="9">
        <v>0</v>
      </c>
      <c r="G256" s="9">
        <v>0</v>
      </c>
      <c r="H256" s="9">
        <f>F256+G256</f>
        <v>0</v>
      </c>
      <c r="I256" s="9">
        <v>0</v>
      </c>
      <c r="J256" s="9">
        <f>H256+I256</f>
        <v>0</v>
      </c>
      <c r="K256" s="9">
        <v>500000</v>
      </c>
      <c r="L256" s="9">
        <v>0</v>
      </c>
      <c r="M256" s="9">
        <f>K256+L256</f>
        <v>500000</v>
      </c>
      <c r="N256" s="9">
        <v>0</v>
      </c>
      <c r="O256" s="9">
        <f>M256+N256</f>
        <v>500000</v>
      </c>
      <c r="P256" s="9">
        <v>500000</v>
      </c>
      <c r="Q256" s="9">
        <v>0</v>
      </c>
      <c r="R256" s="9">
        <f>P256+Q256</f>
        <v>500000</v>
      </c>
    </row>
    <row r="257" spans="1:18" s="13" customFormat="1">
      <c r="A257" s="17" t="s">
        <v>35</v>
      </c>
      <c r="B257" s="18" t="s">
        <v>112</v>
      </c>
      <c r="C257" s="18" t="s">
        <v>10</v>
      </c>
      <c r="D257" s="18" t="s">
        <v>134</v>
      </c>
      <c r="E257" s="18" t="s">
        <v>36</v>
      </c>
      <c r="F257" s="9">
        <v>0</v>
      </c>
      <c r="G257" s="9">
        <v>0</v>
      </c>
      <c r="H257" s="9">
        <f>F257+G257</f>
        <v>0</v>
      </c>
      <c r="I257" s="9">
        <v>0</v>
      </c>
      <c r="J257" s="9">
        <f>H257+I257</f>
        <v>0</v>
      </c>
      <c r="K257" s="9">
        <v>2749043.7</v>
      </c>
      <c r="L257" s="9">
        <v>0</v>
      </c>
      <c r="M257" s="9">
        <f>K257+L257</f>
        <v>2749043.7</v>
      </c>
      <c r="N257" s="9">
        <v>0</v>
      </c>
      <c r="O257" s="9">
        <f>M257+N257</f>
        <v>2749043.7</v>
      </c>
      <c r="P257" s="9">
        <v>2749043.7</v>
      </c>
      <c r="Q257" s="9">
        <v>0</v>
      </c>
      <c r="R257" s="9">
        <f>P257+Q257</f>
        <v>2749043.7</v>
      </c>
    </row>
    <row r="258" spans="1:18" s="13" customFormat="1" ht="27">
      <c r="A258" s="14" t="s">
        <v>135</v>
      </c>
      <c r="B258" s="15" t="s">
        <v>112</v>
      </c>
      <c r="C258" s="15" t="s">
        <v>10</v>
      </c>
      <c r="D258" s="15" t="s">
        <v>136</v>
      </c>
      <c r="E258" s="15" t="s">
        <v>0</v>
      </c>
      <c r="F258" s="16">
        <f t="shared" ref="F258:R258" si="323">F259+F260</f>
        <v>0</v>
      </c>
      <c r="G258" s="16">
        <f t="shared" ref="G258:H258" si="324">G259+G260</f>
        <v>200000</v>
      </c>
      <c r="H258" s="16">
        <f t="shared" si="324"/>
        <v>200000</v>
      </c>
      <c r="I258" s="16">
        <f t="shared" ref="I258:J258" si="325">I259+I260</f>
        <v>-200000</v>
      </c>
      <c r="J258" s="16">
        <f t="shared" si="325"/>
        <v>0</v>
      </c>
      <c r="K258" s="16">
        <f t="shared" si="323"/>
        <v>0</v>
      </c>
      <c r="L258" s="16">
        <f t="shared" ref="L258:M258" si="326">L259+L260</f>
        <v>0</v>
      </c>
      <c r="M258" s="16">
        <f t="shared" si="326"/>
        <v>0</v>
      </c>
      <c r="N258" s="16">
        <f t="shared" ref="N258:O258" si="327">N259+N260</f>
        <v>0</v>
      </c>
      <c r="O258" s="16">
        <f t="shared" si="327"/>
        <v>0</v>
      </c>
      <c r="P258" s="16">
        <f t="shared" si="323"/>
        <v>0</v>
      </c>
      <c r="Q258" s="16">
        <f t="shared" si="323"/>
        <v>0</v>
      </c>
      <c r="R258" s="16">
        <f t="shared" si="323"/>
        <v>0</v>
      </c>
    </row>
    <row r="259" spans="1:18" s="13" customFormat="1">
      <c r="A259" s="17" t="s">
        <v>19</v>
      </c>
      <c r="B259" s="18" t="s">
        <v>112</v>
      </c>
      <c r="C259" s="18" t="s">
        <v>10</v>
      </c>
      <c r="D259" s="18" t="s">
        <v>136</v>
      </c>
      <c r="E259" s="18" t="s">
        <v>20</v>
      </c>
      <c r="F259" s="9">
        <v>0</v>
      </c>
      <c r="G259" s="50">
        <v>200000</v>
      </c>
      <c r="H259" s="9">
        <f>F259+G259</f>
        <v>200000</v>
      </c>
      <c r="I259" s="50">
        <f>-116000-84000</f>
        <v>-200000</v>
      </c>
      <c r="J259" s="9">
        <f>H259+I259</f>
        <v>0</v>
      </c>
      <c r="K259" s="9">
        <v>0</v>
      </c>
      <c r="L259" s="9">
        <v>0</v>
      </c>
      <c r="M259" s="9">
        <f>K259+L259</f>
        <v>0</v>
      </c>
      <c r="N259" s="9">
        <v>0</v>
      </c>
      <c r="O259" s="9">
        <f>M259+N259</f>
        <v>0</v>
      </c>
      <c r="P259" s="9">
        <v>0</v>
      </c>
      <c r="Q259" s="9">
        <v>0</v>
      </c>
      <c r="R259" s="9">
        <f>P259+Q259</f>
        <v>0</v>
      </c>
    </row>
    <row r="260" spans="1:18" s="13" customFormat="1">
      <c r="A260" s="17" t="s">
        <v>35</v>
      </c>
      <c r="B260" s="18" t="s">
        <v>112</v>
      </c>
      <c r="C260" s="18" t="s">
        <v>10</v>
      </c>
      <c r="D260" s="18" t="s">
        <v>136</v>
      </c>
      <c r="E260" s="18" t="s">
        <v>36</v>
      </c>
      <c r="F260" s="9">
        <v>0</v>
      </c>
      <c r="G260" s="9">
        <v>0</v>
      </c>
      <c r="H260" s="9">
        <f>F260+G260</f>
        <v>0</v>
      </c>
      <c r="I260" s="9">
        <v>0</v>
      </c>
      <c r="J260" s="9">
        <f>H260+I260</f>
        <v>0</v>
      </c>
      <c r="K260" s="9">
        <v>0</v>
      </c>
      <c r="L260" s="9">
        <v>0</v>
      </c>
      <c r="M260" s="9">
        <f>K260+L260</f>
        <v>0</v>
      </c>
      <c r="N260" s="9">
        <v>0</v>
      </c>
      <c r="O260" s="9">
        <f>M260+N260</f>
        <v>0</v>
      </c>
      <c r="P260" s="9">
        <v>0</v>
      </c>
      <c r="Q260" s="9">
        <v>0</v>
      </c>
      <c r="R260" s="9">
        <f>P260+Q260</f>
        <v>0</v>
      </c>
    </row>
    <row r="261" spans="1:18" s="13" customFormat="1" ht="13.5" hidden="1" outlineLevel="1">
      <c r="A261" s="14" t="s">
        <v>242</v>
      </c>
      <c r="B261" s="15" t="s">
        <v>112</v>
      </c>
      <c r="C261" s="15" t="s">
        <v>10</v>
      </c>
      <c r="D261" s="15" t="s">
        <v>137</v>
      </c>
      <c r="E261" s="15" t="s">
        <v>0</v>
      </c>
      <c r="F261" s="16">
        <f t="shared" ref="F261:R263" si="328">F262</f>
        <v>0</v>
      </c>
      <c r="G261" s="16">
        <f t="shared" si="328"/>
        <v>0</v>
      </c>
      <c r="H261" s="16">
        <f t="shared" si="328"/>
        <v>0</v>
      </c>
      <c r="I261" s="16">
        <f t="shared" si="328"/>
        <v>0</v>
      </c>
      <c r="J261" s="16">
        <f t="shared" si="328"/>
        <v>0</v>
      </c>
      <c r="K261" s="16">
        <f t="shared" si="328"/>
        <v>0</v>
      </c>
      <c r="L261" s="16">
        <f t="shared" si="328"/>
        <v>0</v>
      </c>
      <c r="M261" s="16">
        <f t="shared" si="328"/>
        <v>0</v>
      </c>
      <c r="N261" s="16">
        <f t="shared" si="328"/>
        <v>0</v>
      </c>
      <c r="O261" s="16">
        <f t="shared" si="328"/>
        <v>0</v>
      </c>
      <c r="P261" s="16">
        <f t="shared" si="328"/>
        <v>0</v>
      </c>
      <c r="Q261" s="16">
        <f t="shared" si="328"/>
        <v>0</v>
      </c>
      <c r="R261" s="16">
        <f t="shared" si="328"/>
        <v>0</v>
      </c>
    </row>
    <row r="262" spans="1:18" s="13" customFormat="1" hidden="1" outlineLevel="1">
      <c r="A262" s="17" t="s">
        <v>83</v>
      </c>
      <c r="B262" s="18" t="s">
        <v>112</v>
      </c>
      <c r="C262" s="18" t="s">
        <v>10</v>
      </c>
      <c r="D262" s="18" t="s">
        <v>137</v>
      </c>
      <c r="E262" s="18" t="s">
        <v>84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</row>
    <row r="263" spans="1:18" s="13" customFormat="1" ht="14.25" customHeight="1" collapsed="1">
      <c r="A263" s="22" t="s">
        <v>232</v>
      </c>
      <c r="B263" s="15" t="s">
        <v>112</v>
      </c>
      <c r="C263" s="15" t="s">
        <v>10</v>
      </c>
      <c r="D263" s="23" t="s">
        <v>231</v>
      </c>
      <c r="E263" s="15" t="s">
        <v>0</v>
      </c>
      <c r="F263" s="16">
        <f t="shared" ref="F263:J263" si="329">F264</f>
        <v>3180683</v>
      </c>
      <c r="G263" s="16">
        <f t="shared" si="329"/>
        <v>0</v>
      </c>
      <c r="H263" s="16">
        <f t="shared" si="329"/>
        <v>3180683</v>
      </c>
      <c r="I263" s="16">
        <f t="shared" si="329"/>
        <v>0</v>
      </c>
      <c r="J263" s="16">
        <f t="shared" si="329"/>
        <v>3180683</v>
      </c>
      <c r="K263" s="16">
        <f t="shared" si="328"/>
        <v>3180683</v>
      </c>
      <c r="L263" s="16">
        <f t="shared" si="328"/>
        <v>0</v>
      </c>
      <c r="M263" s="16">
        <f t="shared" si="328"/>
        <v>3180683</v>
      </c>
      <c r="N263" s="16">
        <f t="shared" si="328"/>
        <v>0</v>
      </c>
      <c r="O263" s="16">
        <f t="shared" si="328"/>
        <v>3180683</v>
      </c>
      <c r="P263" s="16">
        <f t="shared" si="328"/>
        <v>3180683</v>
      </c>
      <c r="Q263" s="16">
        <f t="shared" si="328"/>
        <v>0</v>
      </c>
      <c r="R263" s="16">
        <f t="shared" si="328"/>
        <v>3180683</v>
      </c>
    </row>
    <row r="264" spans="1:18" s="13" customFormat="1">
      <c r="A264" s="17" t="s">
        <v>83</v>
      </c>
      <c r="B264" s="18" t="s">
        <v>112</v>
      </c>
      <c r="C264" s="18" t="s">
        <v>10</v>
      </c>
      <c r="D264" s="18" t="s">
        <v>231</v>
      </c>
      <c r="E264" s="18" t="s">
        <v>84</v>
      </c>
      <c r="F264" s="9">
        <v>3180683</v>
      </c>
      <c r="G264" s="9">
        <v>0</v>
      </c>
      <c r="H264" s="9">
        <f>F264+G264</f>
        <v>3180683</v>
      </c>
      <c r="I264" s="9">
        <v>0</v>
      </c>
      <c r="J264" s="9">
        <f>H264+I264</f>
        <v>3180683</v>
      </c>
      <c r="K264" s="9">
        <v>3180683</v>
      </c>
      <c r="L264" s="9">
        <v>0</v>
      </c>
      <c r="M264" s="9">
        <f>K264+L264</f>
        <v>3180683</v>
      </c>
      <c r="N264" s="9">
        <v>0</v>
      </c>
      <c r="O264" s="9">
        <f>M264+N264</f>
        <v>3180683</v>
      </c>
      <c r="P264" s="9">
        <v>3180683</v>
      </c>
      <c r="Q264" s="9">
        <v>0</v>
      </c>
      <c r="R264" s="9">
        <f>P264+Q264</f>
        <v>3180683</v>
      </c>
    </row>
    <row r="265" spans="1:18" s="13" customFormat="1">
      <c r="A265" s="10" t="s">
        <v>212</v>
      </c>
      <c r="B265" s="11" t="s">
        <v>112</v>
      </c>
      <c r="C265" s="11" t="s">
        <v>150</v>
      </c>
      <c r="D265" s="11" t="s">
        <v>0</v>
      </c>
      <c r="E265" s="11" t="s">
        <v>0</v>
      </c>
      <c r="F265" s="12">
        <f t="shared" ref="F265:R265" si="330">F266</f>
        <v>7486526</v>
      </c>
      <c r="G265" s="12">
        <f t="shared" si="330"/>
        <v>2402580</v>
      </c>
      <c r="H265" s="12">
        <f>H266</f>
        <v>9889106</v>
      </c>
      <c r="I265" s="12">
        <f>I266</f>
        <v>0</v>
      </c>
      <c r="J265" s="12">
        <f t="shared" si="330"/>
        <v>9889106</v>
      </c>
      <c r="K265" s="12">
        <f t="shared" si="330"/>
        <v>7711122</v>
      </c>
      <c r="L265" s="12">
        <f t="shared" si="330"/>
        <v>0</v>
      </c>
      <c r="M265" s="12">
        <f t="shared" si="330"/>
        <v>7711122</v>
      </c>
      <c r="N265" s="12">
        <f t="shared" si="330"/>
        <v>0</v>
      </c>
      <c r="O265" s="12">
        <f t="shared" si="330"/>
        <v>7711122</v>
      </c>
      <c r="P265" s="12">
        <f t="shared" si="330"/>
        <v>7711122</v>
      </c>
      <c r="Q265" s="12">
        <f t="shared" si="330"/>
        <v>0</v>
      </c>
      <c r="R265" s="12">
        <f t="shared" si="330"/>
        <v>7711122</v>
      </c>
    </row>
    <row r="266" spans="1:18" s="13" customFormat="1">
      <c r="A266" s="10" t="s">
        <v>114</v>
      </c>
      <c r="B266" s="11" t="s">
        <v>112</v>
      </c>
      <c r="C266" s="11" t="s">
        <v>150</v>
      </c>
      <c r="D266" s="11" t="s">
        <v>115</v>
      </c>
      <c r="E266" s="11" t="s">
        <v>0</v>
      </c>
      <c r="F266" s="12">
        <f t="shared" ref="F266:R266" si="331">F267+F269+F271</f>
        <v>7486526</v>
      </c>
      <c r="G266" s="12">
        <f t="shared" ref="G266:H266" si="332">G267+G269+G271</f>
        <v>2402580</v>
      </c>
      <c r="H266" s="12">
        <f t="shared" si="332"/>
        <v>9889106</v>
      </c>
      <c r="I266" s="12">
        <f t="shared" ref="I266:J266" si="333">I267+I269+I271</f>
        <v>0</v>
      </c>
      <c r="J266" s="12">
        <f t="shared" si="333"/>
        <v>9889106</v>
      </c>
      <c r="K266" s="12">
        <f t="shared" si="331"/>
        <v>7711122</v>
      </c>
      <c r="L266" s="12">
        <f t="shared" ref="L266:M266" si="334">L267+L269+L271</f>
        <v>0</v>
      </c>
      <c r="M266" s="12">
        <f t="shared" si="334"/>
        <v>7711122</v>
      </c>
      <c r="N266" s="12">
        <f t="shared" ref="N266:O266" si="335">N267+N269+N271</f>
        <v>0</v>
      </c>
      <c r="O266" s="12">
        <f t="shared" si="335"/>
        <v>7711122</v>
      </c>
      <c r="P266" s="12">
        <f t="shared" si="331"/>
        <v>7711122</v>
      </c>
      <c r="Q266" s="12">
        <f t="shared" si="331"/>
        <v>0</v>
      </c>
      <c r="R266" s="12">
        <f t="shared" si="331"/>
        <v>7711122</v>
      </c>
    </row>
    <row r="267" spans="1:18" s="13" customFormat="1" ht="13.5" customHeight="1">
      <c r="A267" s="14" t="s">
        <v>121</v>
      </c>
      <c r="B267" s="15" t="s">
        <v>112</v>
      </c>
      <c r="C267" s="15" t="s">
        <v>150</v>
      </c>
      <c r="D267" s="15" t="s">
        <v>122</v>
      </c>
      <c r="E267" s="15" t="s">
        <v>0</v>
      </c>
      <c r="F267" s="16">
        <f t="shared" ref="F267:R267" si="336">F268</f>
        <v>350000</v>
      </c>
      <c r="G267" s="16">
        <f t="shared" si="336"/>
        <v>0</v>
      </c>
      <c r="H267" s="16">
        <f t="shared" si="336"/>
        <v>350000</v>
      </c>
      <c r="I267" s="16">
        <f>I268</f>
        <v>0</v>
      </c>
      <c r="J267" s="16">
        <f t="shared" si="336"/>
        <v>350000</v>
      </c>
      <c r="K267" s="16">
        <f t="shared" si="336"/>
        <v>362000</v>
      </c>
      <c r="L267" s="16">
        <f t="shared" si="336"/>
        <v>0</v>
      </c>
      <c r="M267" s="16">
        <f t="shared" si="336"/>
        <v>362000</v>
      </c>
      <c r="N267" s="16">
        <f t="shared" si="336"/>
        <v>0</v>
      </c>
      <c r="O267" s="16">
        <f t="shared" si="336"/>
        <v>362000</v>
      </c>
      <c r="P267" s="16">
        <f t="shared" si="336"/>
        <v>362000</v>
      </c>
      <c r="Q267" s="16">
        <f t="shared" si="336"/>
        <v>0</v>
      </c>
      <c r="R267" s="16">
        <f t="shared" si="336"/>
        <v>362000</v>
      </c>
    </row>
    <row r="268" spans="1:18" s="13" customFormat="1">
      <c r="A268" s="17" t="s">
        <v>19</v>
      </c>
      <c r="B268" s="18" t="s">
        <v>112</v>
      </c>
      <c r="C268" s="18" t="s">
        <v>150</v>
      </c>
      <c r="D268" s="18" t="s">
        <v>122</v>
      </c>
      <c r="E268" s="18" t="s">
        <v>20</v>
      </c>
      <c r="F268" s="9">
        <v>350000</v>
      </c>
      <c r="G268" s="9">
        <v>0</v>
      </c>
      <c r="H268" s="9">
        <f>F268+G268</f>
        <v>350000</v>
      </c>
      <c r="I268" s="9">
        <v>0</v>
      </c>
      <c r="J268" s="9">
        <f>H268+I268</f>
        <v>350000</v>
      </c>
      <c r="K268" s="9">
        <v>362000</v>
      </c>
      <c r="L268" s="9">
        <v>0</v>
      </c>
      <c r="M268" s="9">
        <f>K268+L268</f>
        <v>362000</v>
      </c>
      <c r="N268" s="9">
        <v>0</v>
      </c>
      <c r="O268" s="9">
        <f>M268+N268</f>
        <v>362000</v>
      </c>
      <c r="P268" s="9">
        <v>362000</v>
      </c>
      <c r="Q268" s="9">
        <v>0</v>
      </c>
      <c r="R268" s="9">
        <f>P268+Q268</f>
        <v>362000</v>
      </c>
    </row>
    <row r="269" spans="1:18" s="13" customFormat="1" ht="13.5">
      <c r="A269" s="14" t="s">
        <v>123</v>
      </c>
      <c r="B269" s="15" t="s">
        <v>112</v>
      </c>
      <c r="C269" s="15" t="s">
        <v>150</v>
      </c>
      <c r="D269" s="15" t="s">
        <v>124</v>
      </c>
      <c r="E269" s="15" t="s">
        <v>0</v>
      </c>
      <c r="F269" s="16">
        <f t="shared" ref="F269:R269" si="337">F270</f>
        <v>2000000</v>
      </c>
      <c r="G269" s="16">
        <f t="shared" si="337"/>
        <v>0</v>
      </c>
      <c r="H269" s="16">
        <f t="shared" si="337"/>
        <v>2000000</v>
      </c>
      <c r="I269" s="16">
        <f t="shared" si="337"/>
        <v>-39520.160000000003</v>
      </c>
      <c r="J269" s="16">
        <f t="shared" si="337"/>
        <v>1960479.84</v>
      </c>
      <c r="K269" s="16">
        <f t="shared" si="337"/>
        <v>2000000</v>
      </c>
      <c r="L269" s="16">
        <f t="shared" si="337"/>
        <v>0</v>
      </c>
      <c r="M269" s="16">
        <f t="shared" si="337"/>
        <v>2000000</v>
      </c>
      <c r="N269" s="16">
        <f t="shared" si="337"/>
        <v>0</v>
      </c>
      <c r="O269" s="16">
        <f t="shared" si="337"/>
        <v>2000000</v>
      </c>
      <c r="P269" s="16">
        <f t="shared" si="337"/>
        <v>2000000</v>
      </c>
      <c r="Q269" s="16">
        <f t="shared" si="337"/>
        <v>0</v>
      </c>
      <c r="R269" s="16">
        <f t="shared" si="337"/>
        <v>2000000</v>
      </c>
    </row>
    <row r="270" spans="1:18" s="13" customFormat="1">
      <c r="A270" s="17" t="s">
        <v>125</v>
      </c>
      <c r="B270" s="18" t="s">
        <v>112</v>
      </c>
      <c r="C270" s="18" t="s">
        <v>150</v>
      </c>
      <c r="D270" s="18" t="s">
        <v>124</v>
      </c>
      <c r="E270" s="18" t="s">
        <v>126</v>
      </c>
      <c r="F270" s="9">
        <v>2000000</v>
      </c>
      <c r="G270" s="9">
        <v>0</v>
      </c>
      <c r="H270" s="9">
        <f>F270+G270</f>
        <v>2000000</v>
      </c>
      <c r="I270" s="50">
        <v>-39520.160000000003</v>
      </c>
      <c r="J270" s="9">
        <f>H270+I270</f>
        <v>1960479.84</v>
      </c>
      <c r="K270" s="9">
        <v>2000000</v>
      </c>
      <c r="L270" s="9">
        <v>0</v>
      </c>
      <c r="M270" s="9">
        <f>K270+L270</f>
        <v>2000000</v>
      </c>
      <c r="N270" s="9">
        <v>0</v>
      </c>
      <c r="O270" s="9">
        <f>M270+N270</f>
        <v>2000000</v>
      </c>
      <c r="P270" s="9">
        <v>2000000</v>
      </c>
      <c r="Q270" s="9">
        <v>0</v>
      </c>
      <c r="R270" s="9">
        <f>P270+Q270</f>
        <v>2000000</v>
      </c>
    </row>
    <row r="271" spans="1:18" s="13" customFormat="1">
      <c r="A271" s="10" t="s">
        <v>116</v>
      </c>
      <c r="B271" s="11" t="s">
        <v>112</v>
      </c>
      <c r="C271" s="11" t="s">
        <v>150</v>
      </c>
      <c r="D271" s="11" t="s">
        <v>117</v>
      </c>
      <c r="E271" s="11" t="s">
        <v>0</v>
      </c>
      <c r="F271" s="12">
        <f>F272+F275+F278</f>
        <v>5136526</v>
      </c>
      <c r="G271" s="12">
        <f>G272+G275+G278</f>
        <v>2402580</v>
      </c>
      <c r="H271" s="12">
        <f>H272+H275+H278</f>
        <v>7539106</v>
      </c>
      <c r="I271" s="12">
        <f>I272+I275+I278</f>
        <v>39520.160000000003</v>
      </c>
      <c r="J271" s="12">
        <f>J272+J275+J278</f>
        <v>7578626.1600000001</v>
      </c>
      <c r="K271" s="12">
        <f t="shared" ref="K271:R271" si="338">K272+K275+K278</f>
        <v>5349122</v>
      </c>
      <c r="L271" s="12">
        <f t="shared" ref="L271:M271" si="339">L272+L275+L278</f>
        <v>0</v>
      </c>
      <c r="M271" s="12">
        <f t="shared" si="339"/>
        <v>5349122</v>
      </c>
      <c r="N271" s="12">
        <f t="shared" ref="N271:O271" si="340">N272+N275+N278</f>
        <v>0</v>
      </c>
      <c r="O271" s="12">
        <f t="shared" si="340"/>
        <v>5349122</v>
      </c>
      <c r="P271" s="12">
        <f t="shared" si="338"/>
        <v>5349122</v>
      </c>
      <c r="Q271" s="12">
        <f t="shared" si="338"/>
        <v>0</v>
      </c>
      <c r="R271" s="12">
        <f t="shared" si="338"/>
        <v>5349122</v>
      </c>
    </row>
    <row r="272" spans="1:18" s="13" customFormat="1" ht="27">
      <c r="A272" s="14" t="s">
        <v>127</v>
      </c>
      <c r="B272" s="15" t="s">
        <v>112</v>
      </c>
      <c r="C272" s="15" t="s">
        <v>150</v>
      </c>
      <c r="D272" s="15" t="s">
        <v>128</v>
      </c>
      <c r="E272" s="15" t="s">
        <v>0</v>
      </c>
      <c r="F272" s="16">
        <f t="shared" ref="F272:R272" si="341">F273+F274</f>
        <v>375000</v>
      </c>
      <c r="G272" s="16">
        <f>G273+G274</f>
        <v>1472580</v>
      </c>
      <c r="H272" s="16">
        <f t="shared" ref="H272" si="342">H273+H274</f>
        <v>1847580</v>
      </c>
      <c r="I272" s="16">
        <f>I273+I274</f>
        <v>0</v>
      </c>
      <c r="J272" s="16">
        <f t="shared" ref="J272" si="343">J273+J274</f>
        <v>1847580</v>
      </c>
      <c r="K272" s="16">
        <f t="shared" si="341"/>
        <v>375000</v>
      </c>
      <c r="L272" s="16">
        <f t="shared" ref="L272:M272" si="344">L273+L274</f>
        <v>0</v>
      </c>
      <c r="M272" s="16">
        <f t="shared" si="344"/>
        <v>375000</v>
      </c>
      <c r="N272" s="16">
        <f t="shared" ref="N272:O272" si="345">N273+N274</f>
        <v>0</v>
      </c>
      <c r="O272" s="16">
        <f t="shared" si="345"/>
        <v>375000</v>
      </c>
      <c r="P272" s="16">
        <f t="shared" si="341"/>
        <v>375000</v>
      </c>
      <c r="Q272" s="16">
        <f t="shared" si="341"/>
        <v>0</v>
      </c>
      <c r="R272" s="16">
        <f t="shared" si="341"/>
        <v>375000</v>
      </c>
    </row>
    <row r="273" spans="1:18" s="13" customFormat="1">
      <c r="A273" s="17" t="s">
        <v>19</v>
      </c>
      <c r="B273" s="18" t="s">
        <v>112</v>
      </c>
      <c r="C273" s="18" t="s">
        <v>150</v>
      </c>
      <c r="D273" s="18" t="s">
        <v>128</v>
      </c>
      <c r="E273" s="18" t="s">
        <v>20</v>
      </c>
      <c r="F273" s="9">
        <v>375000</v>
      </c>
      <c r="G273" s="9">
        <v>0</v>
      </c>
      <c r="H273" s="9">
        <f>F273+G273</f>
        <v>375000</v>
      </c>
      <c r="I273" s="9">
        <v>0</v>
      </c>
      <c r="J273" s="9">
        <f>H273+I273</f>
        <v>375000</v>
      </c>
      <c r="K273" s="9">
        <v>375000</v>
      </c>
      <c r="L273" s="9">
        <v>0</v>
      </c>
      <c r="M273" s="9">
        <f>K273+L273</f>
        <v>375000</v>
      </c>
      <c r="N273" s="9">
        <v>0</v>
      </c>
      <c r="O273" s="9">
        <f>M273+N273</f>
        <v>375000</v>
      </c>
      <c r="P273" s="9">
        <v>375000</v>
      </c>
      <c r="Q273" s="9">
        <v>0</v>
      </c>
      <c r="R273" s="9">
        <f>P273+Q273</f>
        <v>375000</v>
      </c>
    </row>
    <row r="274" spans="1:18" s="13" customFormat="1" outlineLevel="1">
      <c r="A274" s="17" t="s">
        <v>69</v>
      </c>
      <c r="B274" s="18" t="s">
        <v>112</v>
      </c>
      <c r="C274" s="18" t="s">
        <v>150</v>
      </c>
      <c r="D274" s="18" t="s">
        <v>128</v>
      </c>
      <c r="E274" s="18" t="s">
        <v>70</v>
      </c>
      <c r="F274" s="9">
        <v>0</v>
      </c>
      <c r="G274" s="50">
        <v>1472580</v>
      </c>
      <c r="H274" s="9">
        <f>G274+F274</f>
        <v>1472580</v>
      </c>
      <c r="I274" s="50">
        <v>0</v>
      </c>
      <c r="J274" s="9">
        <f>I274+H274</f>
        <v>1472580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</row>
    <row r="275" spans="1:18" s="13" customFormat="1" ht="13.5">
      <c r="A275" s="14" t="s">
        <v>129</v>
      </c>
      <c r="B275" s="15" t="s">
        <v>112</v>
      </c>
      <c r="C275" s="15" t="s">
        <v>150</v>
      </c>
      <c r="D275" s="15" t="s">
        <v>130</v>
      </c>
      <c r="E275" s="15" t="s">
        <v>0</v>
      </c>
      <c r="F275" s="16">
        <f t="shared" ref="F275:R275" si="346">F276+F277</f>
        <v>1069900</v>
      </c>
      <c r="G275" s="16">
        <f t="shared" ref="G275:H275" si="347">G276+G277</f>
        <v>0</v>
      </c>
      <c r="H275" s="16">
        <f t="shared" si="347"/>
        <v>1069900</v>
      </c>
      <c r="I275" s="16">
        <f t="shared" ref="I275:J275" si="348">I276+I277</f>
        <v>-199800</v>
      </c>
      <c r="J275" s="16">
        <f t="shared" si="348"/>
        <v>870100</v>
      </c>
      <c r="K275" s="16">
        <f t="shared" si="346"/>
        <v>1069900</v>
      </c>
      <c r="L275" s="16">
        <f t="shared" ref="L275:M275" si="349">L276+L277</f>
        <v>0</v>
      </c>
      <c r="M275" s="16">
        <f t="shared" si="349"/>
        <v>1069900</v>
      </c>
      <c r="N275" s="16">
        <f t="shared" ref="N275:O275" si="350">N276+N277</f>
        <v>0</v>
      </c>
      <c r="O275" s="16">
        <f t="shared" si="350"/>
        <v>1069900</v>
      </c>
      <c r="P275" s="16">
        <f t="shared" si="346"/>
        <v>1069900</v>
      </c>
      <c r="Q275" s="16">
        <f t="shared" si="346"/>
        <v>0</v>
      </c>
      <c r="R275" s="16">
        <f t="shared" si="346"/>
        <v>1069900</v>
      </c>
    </row>
    <row r="276" spans="1:18" s="13" customFormat="1">
      <c r="A276" s="17" t="s">
        <v>19</v>
      </c>
      <c r="B276" s="18" t="s">
        <v>112</v>
      </c>
      <c r="C276" s="18" t="s">
        <v>150</v>
      </c>
      <c r="D276" s="18" t="s">
        <v>130</v>
      </c>
      <c r="E276" s="18" t="s">
        <v>20</v>
      </c>
      <c r="F276" s="9">
        <v>174900</v>
      </c>
      <c r="G276" s="9">
        <v>0</v>
      </c>
      <c r="H276" s="9">
        <f>F276+G276</f>
        <v>174900</v>
      </c>
      <c r="I276" s="9">
        <f>-4800-15000</f>
        <v>-19800</v>
      </c>
      <c r="J276" s="9">
        <f>H276+I276</f>
        <v>155100</v>
      </c>
      <c r="K276" s="9">
        <v>174900</v>
      </c>
      <c r="L276" s="9">
        <v>0</v>
      </c>
      <c r="M276" s="9">
        <f>K276+L276</f>
        <v>174900</v>
      </c>
      <c r="N276" s="9">
        <v>0</v>
      </c>
      <c r="O276" s="9">
        <f>M276+N276</f>
        <v>174900</v>
      </c>
      <c r="P276" s="9">
        <v>174900</v>
      </c>
      <c r="Q276" s="9">
        <v>0</v>
      </c>
      <c r="R276" s="9">
        <f>P276+Q276</f>
        <v>174900</v>
      </c>
    </row>
    <row r="277" spans="1:18" s="13" customFormat="1">
      <c r="A277" s="17" t="s">
        <v>69</v>
      </c>
      <c r="B277" s="18" t="s">
        <v>112</v>
      </c>
      <c r="C277" s="18" t="s">
        <v>150</v>
      </c>
      <c r="D277" s="18" t="s">
        <v>130</v>
      </c>
      <c r="E277" s="18" t="s">
        <v>70</v>
      </c>
      <c r="F277" s="9">
        <v>895000</v>
      </c>
      <c r="G277" s="9">
        <v>0</v>
      </c>
      <c r="H277" s="9">
        <f>F277+G277</f>
        <v>895000</v>
      </c>
      <c r="I277" s="50">
        <v>-180000</v>
      </c>
      <c r="J277" s="9">
        <f>H277+I277</f>
        <v>715000</v>
      </c>
      <c r="K277" s="9">
        <v>895000</v>
      </c>
      <c r="L277" s="9">
        <v>0</v>
      </c>
      <c r="M277" s="9">
        <f>K277+L277</f>
        <v>895000</v>
      </c>
      <c r="N277" s="9">
        <v>0</v>
      </c>
      <c r="O277" s="9">
        <f>M277+N277</f>
        <v>895000</v>
      </c>
      <c r="P277" s="9">
        <v>895000</v>
      </c>
      <c r="Q277" s="9">
        <v>0</v>
      </c>
      <c r="R277" s="9">
        <f>P277+Q277</f>
        <v>895000</v>
      </c>
    </row>
    <row r="278" spans="1:18" s="13" customFormat="1" ht="26.25" customHeight="1">
      <c r="A278" s="14" t="s">
        <v>131</v>
      </c>
      <c r="B278" s="15" t="s">
        <v>112</v>
      </c>
      <c r="C278" s="15" t="s">
        <v>150</v>
      </c>
      <c r="D278" s="15" t="s">
        <v>132</v>
      </c>
      <c r="E278" s="15" t="s">
        <v>0</v>
      </c>
      <c r="F278" s="16">
        <f t="shared" ref="F278:R278" si="351">F279+F280</f>
        <v>3691626</v>
      </c>
      <c r="G278" s="16">
        <f>G279+G280+G281</f>
        <v>930000</v>
      </c>
      <c r="H278" s="16">
        <f>H279+H280+H281</f>
        <v>4621626</v>
      </c>
      <c r="I278" s="16">
        <f>I279+I280+I281</f>
        <v>239320.16</v>
      </c>
      <c r="J278" s="16">
        <f>J279+J280+J281</f>
        <v>4860946.16</v>
      </c>
      <c r="K278" s="16">
        <f t="shared" si="351"/>
        <v>3904222</v>
      </c>
      <c r="L278" s="16">
        <f t="shared" ref="L278:M278" si="352">L279+L280</f>
        <v>0</v>
      </c>
      <c r="M278" s="16">
        <f t="shared" si="352"/>
        <v>3904222</v>
      </c>
      <c r="N278" s="16">
        <f t="shared" ref="N278:O278" si="353">N279+N280</f>
        <v>0</v>
      </c>
      <c r="O278" s="16">
        <f t="shared" si="353"/>
        <v>3904222</v>
      </c>
      <c r="P278" s="16">
        <f t="shared" si="351"/>
        <v>3904222</v>
      </c>
      <c r="Q278" s="16">
        <f t="shared" si="351"/>
        <v>0</v>
      </c>
      <c r="R278" s="16">
        <f t="shared" si="351"/>
        <v>3904222</v>
      </c>
    </row>
    <row r="279" spans="1:18" s="13" customFormat="1">
      <c r="A279" s="17" t="s">
        <v>19</v>
      </c>
      <c r="B279" s="18" t="s">
        <v>112</v>
      </c>
      <c r="C279" s="18" t="s">
        <v>150</v>
      </c>
      <c r="D279" s="18" t="s">
        <v>132</v>
      </c>
      <c r="E279" s="18" t="s">
        <v>20</v>
      </c>
      <c r="F279" s="9">
        <v>53024</v>
      </c>
      <c r="G279" s="9">
        <v>0</v>
      </c>
      <c r="H279" s="9">
        <f>F279+G279</f>
        <v>53024</v>
      </c>
      <c r="I279" s="9">
        <v>4800</v>
      </c>
      <c r="J279" s="9">
        <f>H279+I279</f>
        <v>57824</v>
      </c>
      <c r="K279" s="9">
        <v>66620</v>
      </c>
      <c r="L279" s="9">
        <v>0</v>
      </c>
      <c r="M279" s="9">
        <f>K279+L279</f>
        <v>66620</v>
      </c>
      <c r="N279" s="9">
        <v>0</v>
      </c>
      <c r="O279" s="9">
        <f>M279+N279</f>
        <v>66620</v>
      </c>
      <c r="P279" s="9">
        <v>66620</v>
      </c>
      <c r="Q279" s="9">
        <v>0</v>
      </c>
      <c r="R279" s="9">
        <f>P279+Q279</f>
        <v>66620</v>
      </c>
    </row>
    <row r="280" spans="1:18" s="13" customFormat="1">
      <c r="A280" s="17" t="s">
        <v>69</v>
      </c>
      <c r="B280" s="18" t="s">
        <v>112</v>
      </c>
      <c r="C280" s="18" t="s">
        <v>150</v>
      </c>
      <c r="D280" s="18" t="s">
        <v>132</v>
      </c>
      <c r="E280" s="18" t="s">
        <v>70</v>
      </c>
      <c r="F280" s="9">
        <v>3638602</v>
      </c>
      <c r="G280" s="9">
        <v>0</v>
      </c>
      <c r="H280" s="9">
        <f>F280+G280</f>
        <v>3638602</v>
      </c>
      <c r="I280" s="9">
        <v>234520.16</v>
      </c>
      <c r="J280" s="9">
        <f>H280+I280</f>
        <v>3873122.16</v>
      </c>
      <c r="K280" s="9">
        <v>3837602</v>
      </c>
      <c r="L280" s="9">
        <v>0</v>
      </c>
      <c r="M280" s="9">
        <f>K280+L280</f>
        <v>3837602</v>
      </c>
      <c r="N280" s="9">
        <v>0</v>
      </c>
      <c r="O280" s="9">
        <f>M280+N280</f>
        <v>3837602</v>
      </c>
      <c r="P280" s="9">
        <v>3837602</v>
      </c>
      <c r="Q280" s="9">
        <v>0</v>
      </c>
      <c r="R280" s="9">
        <f>P280+Q280</f>
        <v>3837602</v>
      </c>
    </row>
    <row r="281" spans="1:18" s="13" customFormat="1">
      <c r="A281" s="17" t="s">
        <v>37</v>
      </c>
      <c r="B281" s="18" t="s">
        <v>112</v>
      </c>
      <c r="C281" s="18" t="s">
        <v>150</v>
      </c>
      <c r="D281" s="18" t="s">
        <v>132</v>
      </c>
      <c r="E281" s="18">
        <v>800</v>
      </c>
      <c r="F281" s="9">
        <v>0</v>
      </c>
      <c r="G281" s="50">
        <v>930000</v>
      </c>
      <c r="H281" s="9">
        <f>F281+G281</f>
        <v>930000</v>
      </c>
      <c r="I281" s="50">
        <v>0</v>
      </c>
      <c r="J281" s="9">
        <f>H281+I281</f>
        <v>930000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</row>
    <row r="282" spans="1:18" s="13" customFormat="1">
      <c r="A282" s="10" t="s">
        <v>218</v>
      </c>
      <c r="B282" s="11" t="s">
        <v>40</v>
      </c>
      <c r="C282" s="11" t="s">
        <v>0</v>
      </c>
      <c r="D282" s="11" t="s">
        <v>0</v>
      </c>
      <c r="E282" s="11" t="s">
        <v>0</v>
      </c>
      <c r="F282" s="29">
        <f t="shared" ref="F282:R283" si="354">F283</f>
        <v>45622096.439999998</v>
      </c>
      <c r="G282" s="29">
        <f t="shared" si="354"/>
        <v>0</v>
      </c>
      <c r="H282" s="29">
        <f t="shared" si="354"/>
        <v>45622096.439999998</v>
      </c>
      <c r="I282" s="29">
        <f t="shared" si="354"/>
        <v>0</v>
      </c>
      <c r="J282" s="29">
        <f t="shared" si="354"/>
        <v>45622096.439999998</v>
      </c>
      <c r="K282" s="29">
        <f t="shared" si="354"/>
        <v>42374136.969999999</v>
      </c>
      <c r="L282" s="29">
        <f t="shared" si="354"/>
        <v>0</v>
      </c>
      <c r="M282" s="29">
        <f t="shared" si="354"/>
        <v>42374136.969999999</v>
      </c>
      <c r="N282" s="29">
        <f t="shared" si="354"/>
        <v>0</v>
      </c>
      <c r="O282" s="29">
        <f t="shared" si="354"/>
        <v>42374136.969999999</v>
      </c>
      <c r="P282" s="29">
        <f t="shared" si="354"/>
        <v>43826403.630000003</v>
      </c>
      <c r="Q282" s="29">
        <f t="shared" si="354"/>
        <v>0</v>
      </c>
      <c r="R282" s="29">
        <f t="shared" si="354"/>
        <v>43826403.630000003</v>
      </c>
    </row>
    <row r="283" spans="1:18" s="13" customFormat="1">
      <c r="A283" s="10" t="s">
        <v>209</v>
      </c>
      <c r="B283" s="11" t="s">
        <v>40</v>
      </c>
      <c r="C283" s="11" t="s">
        <v>104</v>
      </c>
      <c r="D283" s="11" t="s">
        <v>0</v>
      </c>
      <c r="E283" s="11" t="s">
        <v>0</v>
      </c>
      <c r="F283" s="29">
        <f t="shared" si="354"/>
        <v>45622096.439999998</v>
      </c>
      <c r="G283" s="29">
        <f t="shared" si="354"/>
        <v>0</v>
      </c>
      <c r="H283" s="29">
        <f t="shared" si="354"/>
        <v>45622096.439999998</v>
      </c>
      <c r="I283" s="29">
        <f t="shared" si="354"/>
        <v>0</v>
      </c>
      <c r="J283" s="29">
        <f t="shared" si="354"/>
        <v>45622096.439999998</v>
      </c>
      <c r="K283" s="29">
        <f t="shared" si="354"/>
        <v>42374136.969999999</v>
      </c>
      <c r="L283" s="29">
        <f t="shared" si="354"/>
        <v>0</v>
      </c>
      <c r="M283" s="29">
        <f t="shared" si="354"/>
        <v>42374136.969999999</v>
      </c>
      <c r="N283" s="29">
        <f t="shared" si="354"/>
        <v>0</v>
      </c>
      <c r="O283" s="29">
        <f t="shared" si="354"/>
        <v>42374136.969999999</v>
      </c>
      <c r="P283" s="29">
        <f t="shared" si="354"/>
        <v>43826403.630000003</v>
      </c>
      <c r="Q283" s="29">
        <f t="shared" si="354"/>
        <v>0</v>
      </c>
      <c r="R283" s="29">
        <f t="shared" si="354"/>
        <v>43826403.630000003</v>
      </c>
    </row>
    <row r="284" spans="1:18" s="13" customFormat="1">
      <c r="A284" s="10" t="s">
        <v>203</v>
      </c>
      <c r="B284" s="11" t="s">
        <v>40</v>
      </c>
      <c r="C284" s="11" t="s">
        <v>104</v>
      </c>
      <c r="D284" s="11" t="s">
        <v>210</v>
      </c>
      <c r="E284" s="11" t="s">
        <v>0</v>
      </c>
      <c r="F284" s="29">
        <f t="shared" ref="F284:R285" si="355">F285</f>
        <v>45622096.439999998</v>
      </c>
      <c r="G284" s="29">
        <f t="shared" si="355"/>
        <v>0</v>
      </c>
      <c r="H284" s="29">
        <f t="shared" si="355"/>
        <v>45622096.439999998</v>
      </c>
      <c r="I284" s="29">
        <f t="shared" si="355"/>
        <v>0</v>
      </c>
      <c r="J284" s="29">
        <f t="shared" si="355"/>
        <v>45622096.439999998</v>
      </c>
      <c r="K284" s="29">
        <f t="shared" si="355"/>
        <v>42374136.969999999</v>
      </c>
      <c r="L284" s="29">
        <f t="shared" si="355"/>
        <v>0</v>
      </c>
      <c r="M284" s="29">
        <f t="shared" si="355"/>
        <v>42374136.969999999</v>
      </c>
      <c r="N284" s="29">
        <f t="shared" si="355"/>
        <v>0</v>
      </c>
      <c r="O284" s="29">
        <f t="shared" si="355"/>
        <v>42374136.969999999</v>
      </c>
      <c r="P284" s="29">
        <f t="shared" si="355"/>
        <v>43826403.630000003</v>
      </c>
      <c r="Q284" s="29">
        <f t="shared" si="355"/>
        <v>0</v>
      </c>
      <c r="R284" s="29">
        <f t="shared" si="355"/>
        <v>43826403.630000003</v>
      </c>
    </row>
    <row r="285" spans="1:18" s="13" customFormat="1" ht="15" customHeight="1">
      <c r="A285" s="14" t="s">
        <v>121</v>
      </c>
      <c r="B285" s="15" t="s">
        <v>40</v>
      </c>
      <c r="C285" s="15" t="s">
        <v>104</v>
      </c>
      <c r="D285" s="15" t="s">
        <v>211</v>
      </c>
      <c r="E285" s="15" t="s">
        <v>0</v>
      </c>
      <c r="F285" s="36">
        <f t="shared" si="355"/>
        <v>45622096.439999998</v>
      </c>
      <c r="G285" s="36">
        <f t="shared" si="355"/>
        <v>0</v>
      </c>
      <c r="H285" s="36">
        <f t="shared" si="355"/>
        <v>45622096.439999998</v>
      </c>
      <c r="I285" s="36">
        <f t="shared" si="355"/>
        <v>0</v>
      </c>
      <c r="J285" s="36">
        <f t="shared" si="355"/>
        <v>45622096.439999998</v>
      </c>
      <c r="K285" s="36">
        <f t="shared" si="355"/>
        <v>42374136.969999999</v>
      </c>
      <c r="L285" s="36">
        <f t="shared" si="355"/>
        <v>0</v>
      </c>
      <c r="M285" s="36">
        <f t="shared" si="355"/>
        <v>42374136.969999999</v>
      </c>
      <c r="N285" s="36">
        <f t="shared" si="355"/>
        <v>0</v>
      </c>
      <c r="O285" s="36">
        <f t="shared" si="355"/>
        <v>42374136.969999999</v>
      </c>
      <c r="P285" s="36">
        <f t="shared" si="355"/>
        <v>43826403.630000003</v>
      </c>
      <c r="Q285" s="36">
        <f t="shared" si="355"/>
        <v>0</v>
      </c>
      <c r="R285" s="36">
        <f t="shared" si="355"/>
        <v>43826403.630000003</v>
      </c>
    </row>
    <row r="286" spans="1:18" s="13" customFormat="1" ht="25.5">
      <c r="A286" s="47" t="s">
        <v>239</v>
      </c>
      <c r="B286" s="48" t="s">
        <v>40</v>
      </c>
      <c r="C286" s="48" t="s">
        <v>104</v>
      </c>
      <c r="D286" s="48" t="s">
        <v>211</v>
      </c>
      <c r="E286" s="48">
        <v>600</v>
      </c>
      <c r="F286" s="50">
        <v>45622096.439999998</v>
      </c>
      <c r="G286" s="50">
        <v>0</v>
      </c>
      <c r="H286" s="50">
        <f>F286+G286</f>
        <v>45622096.439999998</v>
      </c>
      <c r="I286" s="50">
        <v>0</v>
      </c>
      <c r="J286" s="50">
        <f>H286+I286</f>
        <v>45622096.439999998</v>
      </c>
      <c r="K286" s="50">
        <v>42374136.969999999</v>
      </c>
      <c r="L286" s="50">
        <v>0</v>
      </c>
      <c r="M286" s="50">
        <f>K286+L286</f>
        <v>42374136.969999999</v>
      </c>
      <c r="N286" s="50">
        <v>0</v>
      </c>
      <c r="O286" s="50">
        <f>M286+N286</f>
        <v>42374136.969999999</v>
      </c>
      <c r="P286" s="50">
        <v>43826403.630000003</v>
      </c>
      <c r="Q286" s="50">
        <v>0</v>
      </c>
      <c r="R286" s="50">
        <f>P286+Q286</f>
        <v>43826403.630000003</v>
      </c>
    </row>
    <row r="287" spans="1:18" s="13" customFormat="1">
      <c r="A287" s="10" t="s">
        <v>219</v>
      </c>
      <c r="B287" s="11" t="s">
        <v>90</v>
      </c>
      <c r="C287" s="11" t="s">
        <v>0</v>
      </c>
      <c r="D287" s="11" t="s">
        <v>0</v>
      </c>
      <c r="E287" s="11" t="s">
        <v>0</v>
      </c>
      <c r="F287" s="12">
        <f t="shared" ref="F287:J291" si="356">F288</f>
        <v>3644235</v>
      </c>
      <c r="G287" s="12">
        <f t="shared" si="356"/>
        <v>11222.8</v>
      </c>
      <c r="H287" s="12">
        <f t="shared" si="356"/>
        <v>3655457.8</v>
      </c>
      <c r="I287" s="12">
        <f t="shared" si="356"/>
        <v>-1000000</v>
      </c>
      <c r="J287" s="12">
        <f t="shared" si="356"/>
        <v>2655457.7999999998</v>
      </c>
      <c r="K287" s="12">
        <f t="shared" ref="K287:R291" si="357">K288</f>
        <v>3753562</v>
      </c>
      <c r="L287" s="12">
        <f t="shared" si="357"/>
        <v>0</v>
      </c>
      <c r="M287" s="12">
        <f t="shared" si="357"/>
        <v>3753562</v>
      </c>
      <c r="N287" s="12">
        <f t="shared" si="357"/>
        <v>0</v>
      </c>
      <c r="O287" s="12">
        <f t="shared" si="357"/>
        <v>3753562</v>
      </c>
      <c r="P287" s="12">
        <f t="shared" si="357"/>
        <v>3753562</v>
      </c>
      <c r="Q287" s="12">
        <f t="shared" si="357"/>
        <v>0</v>
      </c>
      <c r="R287" s="12">
        <f t="shared" si="357"/>
        <v>3753562</v>
      </c>
    </row>
    <row r="288" spans="1:18" s="13" customFormat="1">
      <c r="A288" s="10" t="s">
        <v>138</v>
      </c>
      <c r="B288" s="11" t="s">
        <v>90</v>
      </c>
      <c r="C288" s="11" t="s">
        <v>28</v>
      </c>
      <c r="D288" s="11" t="s">
        <v>0</v>
      </c>
      <c r="E288" s="11" t="s">
        <v>0</v>
      </c>
      <c r="F288" s="12">
        <f t="shared" si="356"/>
        <v>3644235</v>
      </c>
      <c r="G288" s="12">
        <f t="shared" si="356"/>
        <v>11222.8</v>
      </c>
      <c r="H288" s="12">
        <f t="shared" si="356"/>
        <v>3655457.8</v>
      </c>
      <c r="I288" s="12">
        <f t="shared" si="356"/>
        <v>-1000000</v>
      </c>
      <c r="J288" s="12">
        <f t="shared" si="356"/>
        <v>2655457.7999999998</v>
      </c>
      <c r="K288" s="12">
        <f t="shared" si="357"/>
        <v>3753562</v>
      </c>
      <c r="L288" s="12">
        <f t="shared" si="357"/>
        <v>0</v>
      </c>
      <c r="M288" s="12">
        <f t="shared" si="357"/>
        <v>3753562</v>
      </c>
      <c r="N288" s="12">
        <f t="shared" si="357"/>
        <v>0</v>
      </c>
      <c r="O288" s="12">
        <f t="shared" si="357"/>
        <v>3753562</v>
      </c>
      <c r="P288" s="12">
        <f t="shared" si="357"/>
        <v>3753562</v>
      </c>
      <c r="Q288" s="12">
        <f t="shared" si="357"/>
        <v>0</v>
      </c>
      <c r="R288" s="12">
        <f t="shared" si="357"/>
        <v>3753562</v>
      </c>
    </row>
    <row r="289" spans="1:18" s="13" customFormat="1">
      <c r="A289" s="10" t="s">
        <v>139</v>
      </c>
      <c r="B289" s="11" t="s">
        <v>90</v>
      </c>
      <c r="C289" s="11" t="s">
        <v>28</v>
      </c>
      <c r="D289" s="11" t="s">
        <v>140</v>
      </c>
      <c r="E289" s="11" t="s">
        <v>0</v>
      </c>
      <c r="F289" s="12">
        <f t="shared" si="356"/>
        <v>3644235</v>
      </c>
      <c r="G289" s="12">
        <f t="shared" si="356"/>
        <v>11222.8</v>
      </c>
      <c r="H289" s="12">
        <f t="shared" si="356"/>
        <v>3655457.8</v>
      </c>
      <c r="I289" s="12">
        <f t="shared" si="356"/>
        <v>-1000000</v>
      </c>
      <c r="J289" s="12">
        <f t="shared" si="356"/>
        <v>2655457.7999999998</v>
      </c>
      <c r="K289" s="12">
        <f t="shared" si="357"/>
        <v>3753562</v>
      </c>
      <c r="L289" s="12">
        <f t="shared" si="357"/>
        <v>0</v>
      </c>
      <c r="M289" s="12">
        <f t="shared" si="357"/>
        <v>3753562</v>
      </c>
      <c r="N289" s="12">
        <f t="shared" si="357"/>
        <v>0</v>
      </c>
      <c r="O289" s="12">
        <f t="shared" si="357"/>
        <v>3753562</v>
      </c>
      <c r="P289" s="12">
        <f t="shared" si="357"/>
        <v>3753562</v>
      </c>
      <c r="Q289" s="12">
        <f t="shared" si="357"/>
        <v>0</v>
      </c>
      <c r="R289" s="12">
        <f t="shared" si="357"/>
        <v>3753562</v>
      </c>
    </row>
    <row r="290" spans="1:18" s="13" customFormat="1" ht="15" customHeight="1">
      <c r="A290" s="10" t="s">
        <v>141</v>
      </c>
      <c r="B290" s="11" t="s">
        <v>90</v>
      </c>
      <c r="C290" s="11" t="s">
        <v>28</v>
      </c>
      <c r="D290" s="11" t="s">
        <v>142</v>
      </c>
      <c r="E290" s="11" t="s">
        <v>0</v>
      </c>
      <c r="F290" s="12">
        <f t="shared" si="356"/>
        <v>3644235</v>
      </c>
      <c r="G290" s="12">
        <f t="shared" si="356"/>
        <v>11222.8</v>
      </c>
      <c r="H290" s="12">
        <f t="shared" si="356"/>
        <v>3655457.8</v>
      </c>
      <c r="I290" s="12">
        <f t="shared" si="356"/>
        <v>-1000000</v>
      </c>
      <c r="J290" s="12">
        <f t="shared" si="356"/>
        <v>2655457.7999999998</v>
      </c>
      <c r="K290" s="12">
        <f t="shared" si="357"/>
        <v>3753562</v>
      </c>
      <c r="L290" s="12">
        <f t="shared" si="357"/>
        <v>0</v>
      </c>
      <c r="M290" s="12">
        <f t="shared" si="357"/>
        <v>3753562</v>
      </c>
      <c r="N290" s="12">
        <f t="shared" si="357"/>
        <v>0</v>
      </c>
      <c r="O290" s="12">
        <f t="shared" si="357"/>
        <v>3753562</v>
      </c>
      <c r="P290" s="12">
        <f t="shared" si="357"/>
        <v>3753562</v>
      </c>
      <c r="Q290" s="12">
        <f t="shared" si="357"/>
        <v>0</v>
      </c>
      <c r="R290" s="12">
        <f t="shared" si="357"/>
        <v>3753562</v>
      </c>
    </row>
    <row r="291" spans="1:18" s="13" customFormat="1" ht="13.5">
      <c r="A291" s="14" t="s">
        <v>143</v>
      </c>
      <c r="B291" s="15" t="s">
        <v>90</v>
      </c>
      <c r="C291" s="15" t="s">
        <v>28</v>
      </c>
      <c r="D291" s="15" t="s">
        <v>144</v>
      </c>
      <c r="E291" s="15" t="s">
        <v>0</v>
      </c>
      <c r="F291" s="16">
        <f t="shared" si="356"/>
        <v>3644235</v>
      </c>
      <c r="G291" s="16">
        <f t="shared" si="356"/>
        <v>11222.8</v>
      </c>
      <c r="H291" s="16">
        <f t="shared" si="356"/>
        <v>3655457.8</v>
      </c>
      <c r="I291" s="16">
        <f t="shared" si="356"/>
        <v>-1000000</v>
      </c>
      <c r="J291" s="16">
        <f t="shared" si="356"/>
        <v>2655457.7999999998</v>
      </c>
      <c r="K291" s="16">
        <f t="shared" si="357"/>
        <v>3753562</v>
      </c>
      <c r="L291" s="16">
        <f t="shared" si="357"/>
        <v>0</v>
      </c>
      <c r="M291" s="16">
        <f t="shared" si="357"/>
        <v>3753562</v>
      </c>
      <c r="N291" s="16">
        <f t="shared" si="357"/>
        <v>0</v>
      </c>
      <c r="O291" s="16">
        <f t="shared" si="357"/>
        <v>3753562</v>
      </c>
      <c r="P291" s="16">
        <f t="shared" si="357"/>
        <v>3753562</v>
      </c>
      <c r="Q291" s="16">
        <f t="shared" si="357"/>
        <v>0</v>
      </c>
      <c r="R291" s="16">
        <f t="shared" si="357"/>
        <v>3753562</v>
      </c>
    </row>
    <row r="292" spans="1:18" s="13" customFormat="1">
      <c r="A292" s="17" t="s">
        <v>19</v>
      </c>
      <c r="B292" s="18" t="s">
        <v>90</v>
      </c>
      <c r="C292" s="18" t="s">
        <v>28</v>
      </c>
      <c r="D292" s="18" t="s">
        <v>144</v>
      </c>
      <c r="E292" s="18" t="s">
        <v>20</v>
      </c>
      <c r="F292" s="9">
        <v>3644235</v>
      </c>
      <c r="G292" s="50">
        <v>11222.8</v>
      </c>
      <c r="H292" s="9">
        <f>F292+G292</f>
        <v>3655457.8</v>
      </c>
      <c r="I292" s="50">
        <v>-1000000</v>
      </c>
      <c r="J292" s="9">
        <f>H292+I292</f>
        <v>2655457.7999999998</v>
      </c>
      <c r="K292" s="9">
        <v>3753562</v>
      </c>
      <c r="L292" s="9">
        <v>0</v>
      </c>
      <c r="M292" s="9">
        <f>K292+L292</f>
        <v>3753562</v>
      </c>
      <c r="N292" s="9">
        <v>0</v>
      </c>
      <c r="O292" s="9">
        <f>M292+N292</f>
        <v>3753562</v>
      </c>
      <c r="P292" s="9">
        <v>3753562</v>
      </c>
      <c r="Q292" s="9">
        <v>0</v>
      </c>
      <c r="R292" s="9">
        <f>P292+Q292</f>
        <v>3753562</v>
      </c>
    </row>
    <row r="293" spans="1:18" s="13" customFormat="1" ht="12.75" customHeight="1">
      <c r="A293" s="10" t="s">
        <v>220</v>
      </c>
      <c r="B293" s="11" t="s">
        <v>74</v>
      </c>
      <c r="C293" s="11" t="s">
        <v>0</v>
      </c>
      <c r="D293" s="11" t="s">
        <v>0</v>
      </c>
      <c r="E293" s="11" t="s">
        <v>0</v>
      </c>
      <c r="F293" s="12">
        <f t="shared" ref="F293:J297" si="358">F294</f>
        <v>987439.46</v>
      </c>
      <c r="G293" s="12">
        <f t="shared" si="358"/>
        <v>0</v>
      </c>
      <c r="H293" s="12">
        <f t="shared" si="358"/>
        <v>987439.46</v>
      </c>
      <c r="I293" s="12">
        <f t="shared" si="358"/>
        <v>0</v>
      </c>
      <c r="J293" s="12">
        <f t="shared" si="358"/>
        <v>987439.46</v>
      </c>
      <c r="K293" s="12">
        <f t="shared" ref="K293:R297" si="359">K294</f>
        <v>987439.46</v>
      </c>
      <c r="L293" s="12">
        <f t="shared" si="359"/>
        <v>0</v>
      </c>
      <c r="M293" s="12">
        <f t="shared" si="359"/>
        <v>987439.46</v>
      </c>
      <c r="N293" s="12">
        <f t="shared" si="359"/>
        <v>0</v>
      </c>
      <c r="O293" s="12">
        <f t="shared" si="359"/>
        <v>987439.46</v>
      </c>
      <c r="P293" s="12">
        <f t="shared" si="359"/>
        <v>987439.46</v>
      </c>
      <c r="Q293" s="12">
        <f t="shared" si="359"/>
        <v>0</v>
      </c>
      <c r="R293" s="12">
        <f t="shared" si="359"/>
        <v>987439.46</v>
      </c>
    </row>
    <row r="294" spans="1:18" s="13" customFormat="1">
      <c r="A294" s="10" t="s">
        <v>145</v>
      </c>
      <c r="B294" s="11" t="s">
        <v>74</v>
      </c>
      <c r="C294" s="11" t="s">
        <v>10</v>
      </c>
      <c r="D294" s="11" t="s">
        <v>0</v>
      </c>
      <c r="E294" s="11" t="s">
        <v>0</v>
      </c>
      <c r="F294" s="12">
        <f t="shared" si="358"/>
        <v>987439.46</v>
      </c>
      <c r="G294" s="12">
        <f t="shared" si="358"/>
        <v>0</v>
      </c>
      <c r="H294" s="12">
        <f t="shared" si="358"/>
        <v>987439.46</v>
      </c>
      <c r="I294" s="12">
        <f t="shared" si="358"/>
        <v>0</v>
      </c>
      <c r="J294" s="12">
        <f t="shared" si="358"/>
        <v>987439.46</v>
      </c>
      <c r="K294" s="12">
        <f t="shared" si="359"/>
        <v>987439.46</v>
      </c>
      <c r="L294" s="12">
        <f t="shared" si="359"/>
        <v>0</v>
      </c>
      <c r="M294" s="12">
        <f t="shared" si="359"/>
        <v>987439.46</v>
      </c>
      <c r="N294" s="12">
        <f t="shared" si="359"/>
        <v>0</v>
      </c>
      <c r="O294" s="12">
        <f t="shared" si="359"/>
        <v>987439.46</v>
      </c>
      <c r="P294" s="12">
        <f t="shared" si="359"/>
        <v>987439.46</v>
      </c>
      <c r="Q294" s="12">
        <f t="shared" si="359"/>
        <v>0</v>
      </c>
      <c r="R294" s="12">
        <f t="shared" si="359"/>
        <v>987439.46</v>
      </c>
    </row>
    <row r="295" spans="1:18" s="13" customFormat="1" ht="14.45" customHeight="1">
      <c r="A295" s="10" t="s">
        <v>11</v>
      </c>
      <c r="B295" s="11" t="s">
        <v>74</v>
      </c>
      <c r="C295" s="11" t="s">
        <v>10</v>
      </c>
      <c r="D295" s="11" t="s">
        <v>12</v>
      </c>
      <c r="E295" s="11" t="s">
        <v>0</v>
      </c>
      <c r="F295" s="12">
        <f t="shared" si="358"/>
        <v>987439.46</v>
      </c>
      <c r="G295" s="12">
        <f t="shared" si="358"/>
        <v>0</v>
      </c>
      <c r="H295" s="12">
        <f t="shared" si="358"/>
        <v>987439.46</v>
      </c>
      <c r="I295" s="12">
        <f t="shared" si="358"/>
        <v>0</v>
      </c>
      <c r="J295" s="12">
        <f t="shared" si="358"/>
        <v>987439.46</v>
      </c>
      <c r="K295" s="12">
        <f t="shared" si="359"/>
        <v>987439.46</v>
      </c>
      <c r="L295" s="12">
        <f t="shared" si="359"/>
        <v>0</v>
      </c>
      <c r="M295" s="12">
        <f t="shared" si="359"/>
        <v>987439.46</v>
      </c>
      <c r="N295" s="12">
        <f t="shared" si="359"/>
        <v>0</v>
      </c>
      <c r="O295" s="12">
        <f t="shared" si="359"/>
        <v>987439.46</v>
      </c>
      <c r="P295" s="12">
        <f t="shared" si="359"/>
        <v>987439.46</v>
      </c>
      <c r="Q295" s="12">
        <f t="shared" si="359"/>
        <v>0</v>
      </c>
      <c r="R295" s="12">
        <f t="shared" si="359"/>
        <v>987439.46</v>
      </c>
    </row>
    <row r="296" spans="1:18" s="13" customFormat="1">
      <c r="A296" s="10" t="s">
        <v>83</v>
      </c>
      <c r="B296" s="11" t="s">
        <v>74</v>
      </c>
      <c r="C296" s="11" t="s">
        <v>10</v>
      </c>
      <c r="D296" s="11" t="s">
        <v>146</v>
      </c>
      <c r="E296" s="11" t="s">
        <v>0</v>
      </c>
      <c r="F296" s="12">
        <f t="shared" si="358"/>
        <v>987439.46</v>
      </c>
      <c r="G296" s="12">
        <f t="shared" si="358"/>
        <v>0</v>
      </c>
      <c r="H296" s="12">
        <f t="shared" si="358"/>
        <v>987439.46</v>
      </c>
      <c r="I296" s="12">
        <f t="shared" si="358"/>
        <v>0</v>
      </c>
      <c r="J296" s="12">
        <f t="shared" si="358"/>
        <v>987439.46</v>
      </c>
      <c r="K296" s="12">
        <f t="shared" si="359"/>
        <v>987439.46</v>
      </c>
      <c r="L296" s="12">
        <f t="shared" si="359"/>
        <v>0</v>
      </c>
      <c r="M296" s="12">
        <f t="shared" si="359"/>
        <v>987439.46</v>
      </c>
      <c r="N296" s="12">
        <f t="shared" si="359"/>
        <v>0</v>
      </c>
      <c r="O296" s="12">
        <f t="shared" si="359"/>
        <v>987439.46</v>
      </c>
      <c r="P296" s="12">
        <f t="shared" si="359"/>
        <v>987439.46</v>
      </c>
      <c r="Q296" s="12">
        <f t="shared" si="359"/>
        <v>0</v>
      </c>
      <c r="R296" s="12">
        <f t="shared" si="359"/>
        <v>987439.46</v>
      </c>
    </row>
    <row r="297" spans="1:18" s="13" customFormat="1" ht="40.5" customHeight="1">
      <c r="A297" s="14" t="s">
        <v>147</v>
      </c>
      <c r="B297" s="15" t="s">
        <v>74</v>
      </c>
      <c r="C297" s="15" t="s">
        <v>10</v>
      </c>
      <c r="D297" s="15" t="s">
        <v>148</v>
      </c>
      <c r="E297" s="15" t="s">
        <v>0</v>
      </c>
      <c r="F297" s="16">
        <f t="shared" si="358"/>
        <v>987439.46</v>
      </c>
      <c r="G297" s="16">
        <f t="shared" si="358"/>
        <v>0</v>
      </c>
      <c r="H297" s="16">
        <f t="shared" si="358"/>
        <v>987439.46</v>
      </c>
      <c r="I297" s="16">
        <f t="shared" si="358"/>
        <v>0</v>
      </c>
      <c r="J297" s="16">
        <f t="shared" si="358"/>
        <v>987439.46</v>
      </c>
      <c r="K297" s="16">
        <f t="shared" si="359"/>
        <v>987439.46</v>
      </c>
      <c r="L297" s="16">
        <f t="shared" si="359"/>
        <v>0</v>
      </c>
      <c r="M297" s="16">
        <f t="shared" si="359"/>
        <v>987439.46</v>
      </c>
      <c r="N297" s="16">
        <f t="shared" si="359"/>
        <v>0</v>
      </c>
      <c r="O297" s="16">
        <f t="shared" si="359"/>
        <v>987439.46</v>
      </c>
      <c r="P297" s="16">
        <f t="shared" si="359"/>
        <v>987439.46</v>
      </c>
      <c r="Q297" s="16">
        <f t="shared" si="359"/>
        <v>0</v>
      </c>
      <c r="R297" s="16">
        <f t="shared" si="359"/>
        <v>987439.46</v>
      </c>
    </row>
    <row r="298" spans="1:18" s="13" customFormat="1" ht="15.75" customHeight="1">
      <c r="A298" s="17" t="s">
        <v>83</v>
      </c>
      <c r="B298" s="18" t="s">
        <v>74</v>
      </c>
      <c r="C298" s="18" t="s">
        <v>10</v>
      </c>
      <c r="D298" s="18" t="s">
        <v>148</v>
      </c>
      <c r="E298" s="18" t="s">
        <v>84</v>
      </c>
      <c r="F298" s="9">
        <v>987439.46</v>
      </c>
      <c r="G298" s="9">
        <v>0</v>
      </c>
      <c r="H298" s="9">
        <f>F298+G298</f>
        <v>987439.46</v>
      </c>
      <c r="I298" s="9">
        <v>0</v>
      </c>
      <c r="J298" s="9">
        <f>H298+I298</f>
        <v>987439.46</v>
      </c>
      <c r="K298" s="9">
        <v>987439.46</v>
      </c>
      <c r="L298" s="9">
        <v>0</v>
      </c>
      <c r="M298" s="9">
        <f>K298+L298</f>
        <v>987439.46</v>
      </c>
      <c r="N298" s="9">
        <v>0</v>
      </c>
      <c r="O298" s="9">
        <f>M298+N298</f>
        <v>987439.46</v>
      </c>
      <c r="P298" s="9">
        <v>987439.46</v>
      </c>
      <c r="Q298" s="9">
        <v>0</v>
      </c>
      <c r="R298" s="9">
        <f>P298+Q298</f>
        <v>987439.46</v>
      </c>
    </row>
    <row r="299" spans="1:18" s="13" customFormat="1"/>
  </sheetData>
  <mergeCells count="3">
    <mergeCell ref="A3:P3"/>
    <mergeCell ref="A2:R2"/>
    <mergeCell ref="A4:R4"/>
  </mergeCells>
  <phoneticPr fontId="13" type="noConversion"/>
  <pageMargins left="0.78740157480314965" right="0.19685039370078741" top="0.39370078740157483" bottom="0.39370078740157483" header="0.31496062992125984" footer="0.31496062992125984"/>
  <pageSetup paperSize="9" scale="6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разделам</vt:lpstr>
      <vt:lpstr>'По разделам'!Область_печати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Пальчикова</cp:lastModifiedBy>
  <cp:lastPrinted>2022-06-10T07:22:56Z</cp:lastPrinted>
  <dcterms:created xsi:type="dcterms:W3CDTF">2006-09-16T00:00:00Z</dcterms:created>
  <dcterms:modified xsi:type="dcterms:W3CDTF">2022-06-27T05:36:37Z</dcterms:modified>
</cp:coreProperties>
</file>