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Table1" sheetId="1" r:id="rId1"/>
  </sheets>
  <definedNames>
    <definedName name="_xlnm.Print_Titles" localSheetId="0">Table1!$2:$6</definedName>
    <definedName name="_xlnm.Print_Area" localSheetId="0">Table1!$A$1:$P$56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/>
  <c r="I16"/>
  <c r="I15"/>
  <c r="K15"/>
  <c r="L15"/>
  <c r="M15"/>
  <c r="N15"/>
  <c r="H15"/>
  <c r="I22"/>
  <c r="I54"/>
  <c r="I53"/>
  <c r="I51"/>
  <c r="I50"/>
  <c r="I45"/>
  <c r="I43"/>
  <c r="I40"/>
  <c r="J36"/>
  <c r="I36"/>
  <c r="I34"/>
  <c r="I32"/>
  <c r="I29"/>
  <c r="I27"/>
  <c r="I21"/>
  <c r="I18"/>
  <c r="I9"/>
  <c r="G24"/>
  <c r="G21" s="1"/>
  <c r="K21"/>
  <c r="L21"/>
  <c r="N21"/>
  <c r="O21"/>
  <c r="G10"/>
  <c r="G9" s="1"/>
  <c r="M12"/>
  <c r="M13"/>
  <c r="M55"/>
  <c r="M54" s="1"/>
  <c r="M53" s="1"/>
  <c r="L54"/>
  <c r="L53" s="1"/>
  <c r="M52"/>
  <c r="M51" s="1"/>
  <c r="M50" s="1"/>
  <c r="L51"/>
  <c r="L50" s="1"/>
  <c r="M49"/>
  <c r="M48"/>
  <c r="M47"/>
  <c r="L45"/>
  <c r="M44"/>
  <c r="M43" s="1"/>
  <c r="L43"/>
  <c r="M41"/>
  <c r="M40" s="1"/>
  <c r="L40"/>
  <c r="M36"/>
  <c r="L36"/>
  <c r="M35"/>
  <c r="M34" s="1"/>
  <c r="L34"/>
  <c r="L32"/>
  <c r="M30"/>
  <c r="M29" s="1"/>
  <c r="L29"/>
  <c r="M28"/>
  <c r="M27"/>
  <c r="L27"/>
  <c r="M25"/>
  <c r="M23"/>
  <c r="M22"/>
  <c r="M20"/>
  <c r="M19"/>
  <c r="L18"/>
  <c r="M16"/>
  <c r="M14"/>
  <c r="G54"/>
  <c r="G53"/>
  <c r="G51"/>
  <c r="G50" s="1"/>
  <c r="G45"/>
  <c r="G43"/>
  <c r="G40"/>
  <c r="H36"/>
  <c r="G36"/>
  <c r="G34"/>
  <c r="G32"/>
  <c r="G29"/>
  <c r="G27"/>
  <c r="G18"/>
  <c r="G15"/>
  <c r="E11"/>
  <c r="E9" s="1"/>
  <c r="F12"/>
  <c r="H12" s="1"/>
  <c r="J12" s="1"/>
  <c r="I31" l="1"/>
  <c r="H24"/>
  <c r="J24" s="1"/>
  <c r="I26"/>
  <c r="I8"/>
  <c r="M21"/>
  <c r="G31"/>
  <c r="G26"/>
  <c r="M26"/>
  <c r="L31"/>
  <c r="M18"/>
  <c r="L26"/>
  <c r="G8"/>
  <c r="L9"/>
  <c r="L8" s="1"/>
  <c r="G7" l="1"/>
  <c r="G6" s="1"/>
  <c r="I7"/>
  <c r="I6" s="1"/>
  <c r="L7"/>
  <c r="L6" s="1"/>
  <c r="F55"/>
  <c r="H55" s="1"/>
  <c r="F52"/>
  <c r="H52" s="1"/>
  <c r="F47"/>
  <c r="H47" s="1"/>
  <c r="J47" s="1"/>
  <c r="F48"/>
  <c r="H48" s="1"/>
  <c r="J48" s="1"/>
  <c r="F49"/>
  <c r="H49" s="1"/>
  <c r="J49" s="1"/>
  <c r="F44"/>
  <c r="H44" s="1"/>
  <c r="F35"/>
  <c r="H35" s="1"/>
  <c r="F30"/>
  <c r="H30" s="1"/>
  <c r="F28"/>
  <c r="H28" s="1"/>
  <c r="F25"/>
  <c r="H25" s="1"/>
  <c r="J25" s="1"/>
  <c r="F23"/>
  <c r="H23" s="1"/>
  <c r="J23" s="1"/>
  <c r="F22"/>
  <c r="F20"/>
  <c r="H20" s="1"/>
  <c r="J20" s="1"/>
  <c r="F19"/>
  <c r="H19" s="1"/>
  <c r="F16"/>
  <c r="H16" s="1"/>
  <c r="F14"/>
  <c r="H14" s="1"/>
  <c r="J14" s="1"/>
  <c r="F13"/>
  <c r="H13" s="1"/>
  <c r="J13" s="1"/>
  <c r="H29" l="1"/>
  <c r="J30"/>
  <c r="J29" s="1"/>
  <c r="J16"/>
  <c r="J15" s="1"/>
  <c r="H34"/>
  <c r="J35"/>
  <c r="J34" s="1"/>
  <c r="H18"/>
  <c r="J19"/>
  <c r="J18" s="1"/>
  <c r="H43"/>
  <c r="J44"/>
  <c r="J43" s="1"/>
  <c r="H51"/>
  <c r="H50" s="1"/>
  <c r="J52"/>
  <c r="J51" s="1"/>
  <c r="J50" s="1"/>
  <c r="H27"/>
  <c r="H26" s="1"/>
  <c r="J28"/>
  <c r="J27" s="1"/>
  <c r="J26" s="1"/>
  <c r="H54"/>
  <c r="H53" s="1"/>
  <c r="J55"/>
  <c r="J54" s="1"/>
  <c r="J53" s="1"/>
  <c r="H22"/>
  <c r="F21"/>
  <c r="F54"/>
  <c r="F53" s="1"/>
  <c r="F51"/>
  <c r="F50" s="1"/>
  <c r="F43"/>
  <c r="F36"/>
  <c r="F34"/>
  <c r="F29"/>
  <c r="F27"/>
  <c r="F18"/>
  <c r="F15"/>
  <c r="E54"/>
  <c r="E53" s="1"/>
  <c r="E51"/>
  <c r="E50" s="1"/>
  <c r="E45"/>
  <c r="E43"/>
  <c r="E40"/>
  <c r="E36"/>
  <c r="E34"/>
  <c r="E32"/>
  <c r="E29"/>
  <c r="E27"/>
  <c r="E21"/>
  <c r="E18"/>
  <c r="E15"/>
  <c r="D41"/>
  <c r="F41" s="1"/>
  <c r="D33"/>
  <c r="F33" s="1"/>
  <c r="H21" l="1"/>
  <c r="J22"/>
  <c r="J21" s="1"/>
  <c r="F32"/>
  <c r="H33"/>
  <c r="F40"/>
  <c r="H41"/>
  <c r="F26"/>
  <c r="E26"/>
  <c r="E8"/>
  <c r="E31"/>
  <c r="D46"/>
  <c r="F46" s="1"/>
  <c r="H32" l="1"/>
  <c r="J33"/>
  <c r="J32" s="1"/>
  <c r="H40"/>
  <c r="J41"/>
  <c r="J40" s="1"/>
  <c r="F45"/>
  <c r="F31" s="1"/>
  <c r="H46"/>
  <c r="E7"/>
  <c r="E6" s="1"/>
  <c r="D36"/>
  <c r="N33"/>
  <c r="K33"/>
  <c r="M33" s="1"/>
  <c r="M32" s="1"/>
  <c r="H45" l="1"/>
  <c r="H31" s="1"/>
  <c r="J46"/>
  <c r="J45" s="1"/>
  <c r="J31"/>
  <c r="D11"/>
  <c r="F11" s="1"/>
  <c r="H11" s="1"/>
  <c r="J11" s="1"/>
  <c r="N46"/>
  <c r="K46"/>
  <c r="M46" s="1"/>
  <c r="M45" s="1"/>
  <c r="M31" s="1"/>
  <c r="K27"/>
  <c r="N27"/>
  <c r="O27"/>
  <c r="P27"/>
  <c r="K29"/>
  <c r="N29"/>
  <c r="O29"/>
  <c r="P29"/>
  <c r="D29"/>
  <c r="D27"/>
  <c r="N11"/>
  <c r="K11"/>
  <c r="M11" s="1"/>
  <c r="D10"/>
  <c r="K10"/>
  <c r="M10" s="1"/>
  <c r="N10"/>
  <c r="N9" s="1"/>
  <c r="M9" l="1"/>
  <c r="M8" s="1"/>
  <c r="M7" s="1"/>
  <c r="M6" s="1"/>
  <c r="F10"/>
  <c r="D9"/>
  <c r="K9"/>
  <c r="P26"/>
  <c r="O26"/>
  <c r="N26"/>
  <c r="K26"/>
  <c r="D26"/>
  <c r="F9" l="1"/>
  <c r="F8" s="1"/>
  <c r="F7" s="1"/>
  <c r="F6" s="1"/>
  <c r="H10"/>
  <c r="O40"/>
  <c r="H9" l="1"/>
  <c r="H8" s="1"/>
  <c r="H7" s="1"/>
  <c r="H6" s="1"/>
  <c r="J10"/>
  <c r="J9" s="1"/>
  <c r="J8" s="1"/>
  <c r="J7" s="1"/>
  <c r="J6" s="1"/>
  <c r="K40"/>
  <c r="D40"/>
  <c r="N40"/>
  <c r="O45" l="1"/>
  <c r="N45"/>
  <c r="K45"/>
  <c r="D45"/>
  <c r="P48"/>
  <c r="P55"/>
  <c r="P54" s="1"/>
  <c r="P53" s="1"/>
  <c r="O54"/>
  <c r="O53" s="1"/>
  <c r="P52"/>
  <c r="P51" s="1"/>
  <c r="P50" s="1"/>
  <c r="O51"/>
  <c r="O50" s="1"/>
  <c r="P49"/>
  <c r="P47"/>
  <c r="P46"/>
  <c r="P44"/>
  <c r="P43" s="1"/>
  <c r="O43"/>
  <c r="P42"/>
  <c r="P41"/>
  <c r="P39"/>
  <c r="P38"/>
  <c r="P37"/>
  <c r="O36"/>
  <c r="P35"/>
  <c r="P34" s="1"/>
  <c r="O34"/>
  <c r="P33"/>
  <c r="P32" s="1"/>
  <c r="O32"/>
  <c r="P25"/>
  <c r="P23"/>
  <c r="P22"/>
  <c r="P20"/>
  <c r="P19"/>
  <c r="O18"/>
  <c r="P16"/>
  <c r="P15" s="1"/>
  <c r="O15"/>
  <c r="P14"/>
  <c r="P13"/>
  <c r="P11"/>
  <c r="P10"/>
  <c r="O9"/>
  <c r="P21" l="1"/>
  <c r="P40"/>
  <c r="P45"/>
  <c r="O8"/>
  <c r="P18"/>
  <c r="P36"/>
  <c r="O31"/>
  <c r="P9"/>
  <c r="K54"/>
  <c r="K53" s="1"/>
  <c r="N54"/>
  <c r="N53" s="1"/>
  <c r="D54"/>
  <c r="D53" s="1"/>
  <c r="K51"/>
  <c r="K50" s="1"/>
  <c r="N51"/>
  <c r="N50" s="1"/>
  <c r="D51"/>
  <c r="D50" s="1"/>
  <c r="K43"/>
  <c r="N43"/>
  <c r="D43"/>
  <c r="K36"/>
  <c r="N36"/>
  <c r="K34"/>
  <c r="N34"/>
  <c r="D34"/>
  <c r="K32"/>
  <c r="N32"/>
  <c r="D32"/>
  <c r="D21"/>
  <c r="K18"/>
  <c r="N18"/>
  <c r="D18"/>
  <c r="D15"/>
  <c r="D8" l="1"/>
  <c r="D31"/>
  <c r="O7"/>
  <c r="O6" s="1"/>
  <c r="P8"/>
  <c r="P31"/>
  <c r="N31"/>
  <c r="K31"/>
  <c r="N8"/>
  <c r="K8"/>
  <c r="D7" l="1"/>
  <c r="D6" s="1"/>
  <c r="K7"/>
  <c r="K6" s="1"/>
  <c r="N7"/>
  <c r="N6" s="1"/>
  <c r="P7"/>
  <c r="P6" s="1"/>
</calcChain>
</file>

<file path=xl/sharedStrings.xml><?xml version="1.0" encoding="utf-8"?>
<sst xmlns="http://schemas.openxmlformats.org/spreadsheetml/2006/main" count="161" uniqueCount="67">
  <si>
    <t/>
  </si>
  <si>
    <t>рубли</t>
  </si>
  <si>
    <t>Наименование</t>
  </si>
  <si>
    <t>ЦСР</t>
  </si>
  <si>
    <t>ВР</t>
  </si>
  <si>
    <t>ВСЕГО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</si>
  <si>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</si>
  <si>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</si>
  <si>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</si>
  <si>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</si>
  <si>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</si>
  <si>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</si>
  <si>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</si>
  <si>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</si>
  <si>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</si>
  <si>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</si>
  <si>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</si>
  <si>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</si>
  <si>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</si>
  <si>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</si>
  <si>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Глава муниципального образования</t>
  </si>
  <si>
    <t>99 1 00 11600</t>
  </si>
  <si>
    <t>Депутаты представительного органа муниципального образования</t>
  </si>
  <si>
    <t>99 1 00 11720</t>
  </si>
  <si>
    <t>Председатель контрольно-счетной палаты муниципального образования и его заместители</t>
  </si>
  <si>
    <t>99 1 00 11740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</si>
  <si>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</si>
  <si>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</si>
  <si>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</si>
  <si>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</si>
  <si>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</si>
  <si>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</si>
  <si>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Расходы по обеспечению противопожарной и антитеррористической безопасности</t>
  </si>
  <si>
    <t>99 5 00 91004</t>
  </si>
  <si>
    <t>Социальное обеспечение и иные выплаты населению</t>
  </si>
  <si>
    <t>300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</si>
  <si>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</si>
  <si>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</si>
  <si>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</si>
  <si>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</si>
  <si>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</si>
  <si>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</si>
  <si>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</si>
  <si>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</si>
  <si>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</si>
  <si>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</si>
  <si>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</si>
  <si>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Условно утвержденные расходы</t>
  </si>
  <si>
    <t>99 9 00 00000</t>
  </si>
  <si>
    <t>Сумма уточнений (+, -)</t>
  </si>
  <si>
    <t>Предоставление субсидий бюджетным, автономным учреждениям и иным некоммерческим организациям</t>
  </si>
  <si>
    <t>99 3 00 00000</t>
  </si>
  <si>
    <t>Проведение выборов и референдумов</t>
  </si>
  <si>
    <t>Проведение выборов и референдумов депутатов</t>
  </si>
  <si>
    <t>Проведение выборов и референдумов глав</t>
  </si>
  <si>
    <t>99 3 00 10010</t>
  </si>
  <si>
    <t>99 3 00 10020</t>
  </si>
  <si>
    <t>Сумма уточнений (+/-)</t>
  </si>
  <si>
    <t xml:space="preserve">Распределение бюджетных ассигнований по целевым статьям и группам видов расходов на реализацию непрограммных расходов  на 2022 год и на плановый период 2023 и 2024 годов        </t>
  </si>
  <si>
    <t xml:space="preserve"> 2022 год</t>
  </si>
  <si>
    <t xml:space="preserve"> 2022 год с уточнениями</t>
  </si>
  <si>
    <t xml:space="preserve"> 2023 год</t>
  </si>
  <si>
    <t>2023 год с уточнениями</t>
  </si>
  <si>
    <t xml:space="preserve"> 2024 год</t>
  </si>
  <si>
    <t xml:space="preserve"> 2024 год с уточнениями</t>
  </si>
  <si>
    <t xml:space="preserve"> 2022 год </t>
  </si>
  <si>
    <t>Приложение № 3
к решению городского Совета
от 26.08.2022 № IV - 60-2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</si>
</sst>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top" wrapText="1"/>
    </xf>
    <xf numFmtId="0" fontId="5" fillId="0" borderId="0"/>
    <xf numFmtId="0" fontId="5" fillId="0" borderId="0"/>
  </cellStyleXfs>
  <cellXfs count="3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>
      <alignment vertical="top" wrapText="1"/>
    </xf>
    <xf numFmtId="0" fontId="6" fillId="2" borderId="3" xfId="2" applyFont="1" applyFill="1" applyBorder="1" applyAlignment="1">
      <alignment wrapText="1"/>
    </xf>
    <xf numFmtId="0" fontId="3" fillId="0" borderId="1" xfId="0" applyFont="1" applyBorder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wrapText="1"/>
    </xf>
    <xf numFmtId="4" fontId="7" fillId="2" borderId="1" xfId="0" applyNumberFormat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49" fontId="6" fillId="2" borderId="3" xfId="1" applyNumberFormat="1" applyFont="1" applyFill="1" applyBorder="1" applyAlignment="1">
      <alignment horizontal="center"/>
    </xf>
    <xf numFmtId="49" fontId="7" fillId="2" borderId="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>
      <alignment vertical="top" wrapText="1"/>
    </xf>
    <xf numFmtId="4" fontId="0" fillId="0" borderId="4" xfId="0" applyNumberFormat="1" applyBorder="1" applyAlignment="1">
      <alignment horizontal="right" vertical="top" wrapText="1"/>
    </xf>
    <xf numFmtId="164" fontId="0" fillId="0" borderId="3" xfId="0" applyNumberFormat="1" applyBorder="1">
      <alignment vertical="top" wrapText="1"/>
    </xf>
    <xf numFmtId="4" fontId="0" fillId="2" borderId="4" xfId="0" applyNumberForma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</cellXfs>
  <cellStyles count="3">
    <cellStyle name="Обычный" xfId="0" builtinId="0"/>
    <cellStyle name="Обычный 10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BreakPreview" zoomScale="90" zoomScaleNormal="90" zoomScaleSheetLayoutView="90" workbookViewId="0">
      <selection activeCell="A2" sqref="A2:P2"/>
    </sheetView>
  </sheetViews>
  <sheetFormatPr defaultRowHeight="12.75" outlineLevelRow="1" outlineLevelCol="1"/>
  <cols>
    <col min="1" max="1" width="81.6640625" customWidth="1"/>
    <col min="2" max="2" width="18.1640625" customWidth="1"/>
    <col min="3" max="3" width="8.83203125" customWidth="1"/>
    <col min="4" max="5" width="20.33203125" hidden="1" customWidth="1" outlineLevel="1"/>
    <col min="6" max="6" width="20.33203125" hidden="1" customWidth="1" outlineLevel="1" collapsed="1"/>
    <col min="7" max="7" width="20.33203125" hidden="1" customWidth="1" outlineLevel="1"/>
    <col min="8" max="8" width="20.33203125" customWidth="1" collapsed="1"/>
    <col min="9" max="10" width="20.33203125" customWidth="1"/>
    <col min="11" max="11" width="20" customWidth="1"/>
    <col min="12" max="13" width="20" customWidth="1" outlineLevel="1"/>
    <col min="14" max="14" width="21.33203125" customWidth="1"/>
    <col min="15" max="16" width="18" customWidth="1" outlineLevel="1"/>
    <col min="17" max="17" width="13.83203125" bestFit="1" customWidth="1"/>
  </cols>
  <sheetData>
    <row r="1" spans="1:17">
      <c r="A1" t="s">
        <v>0</v>
      </c>
    </row>
    <row r="2" spans="1:17" ht="56.65" customHeight="1">
      <c r="A2" s="35" t="s">
        <v>66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7" ht="38.25" customHeight="1">
      <c r="A3" s="34" t="s">
        <v>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ht="13.7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7" ht="28.9" customHeight="1">
      <c r="A5" s="1" t="s">
        <v>2</v>
      </c>
      <c r="B5" s="1" t="s">
        <v>3</v>
      </c>
      <c r="C5" s="1" t="s">
        <v>4</v>
      </c>
      <c r="D5" s="1" t="s">
        <v>59</v>
      </c>
      <c r="E5" s="14" t="s">
        <v>57</v>
      </c>
      <c r="F5" s="14" t="s">
        <v>59</v>
      </c>
      <c r="G5" s="14" t="s">
        <v>57</v>
      </c>
      <c r="H5" s="14" t="s">
        <v>65</v>
      </c>
      <c r="I5" s="14" t="s">
        <v>57</v>
      </c>
      <c r="J5" s="14" t="s">
        <v>60</v>
      </c>
      <c r="K5" s="1" t="s">
        <v>61</v>
      </c>
      <c r="L5" s="14" t="s">
        <v>57</v>
      </c>
      <c r="M5" s="14" t="s">
        <v>62</v>
      </c>
      <c r="N5" s="1" t="s">
        <v>63</v>
      </c>
      <c r="O5" s="32" t="s">
        <v>49</v>
      </c>
      <c r="P5" s="14" t="s">
        <v>64</v>
      </c>
      <c r="Q5" s="24"/>
    </row>
    <row r="6" spans="1:17" ht="13.15" customHeight="1">
      <c r="A6" s="2" t="s">
        <v>5</v>
      </c>
      <c r="B6" s="1" t="s">
        <v>0</v>
      </c>
      <c r="C6" s="1" t="s">
        <v>0</v>
      </c>
      <c r="D6" s="3">
        <f t="shared" ref="D6:J6" si="0">D7</f>
        <v>204426590.21000001</v>
      </c>
      <c r="E6" s="3">
        <f t="shared" si="0"/>
        <v>15856127.24</v>
      </c>
      <c r="F6" s="3">
        <f t="shared" si="0"/>
        <v>220282717.44999999</v>
      </c>
      <c r="G6" s="3">
        <f t="shared" si="0"/>
        <v>1693453.29</v>
      </c>
      <c r="H6" s="3">
        <f t="shared" si="0"/>
        <v>221976170.74000001</v>
      </c>
      <c r="I6" s="3">
        <f t="shared" si="0"/>
        <v>13491760.34</v>
      </c>
      <c r="J6" s="3">
        <f t="shared" si="0"/>
        <v>235467931.07999998</v>
      </c>
      <c r="K6" s="3">
        <f t="shared" ref="K6:N6" si="1">K7</f>
        <v>217481662.02000004</v>
      </c>
      <c r="L6" s="3">
        <f>L7</f>
        <v>8131270.79</v>
      </c>
      <c r="M6" s="3">
        <f>M7</f>
        <v>225612932.81000003</v>
      </c>
      <c r="N6" s="3">
        <f t="shared" si="1"/>
        <v>232860223.19</v>
      </c>
      <c r="O6" s="3">
        <f>O7</f>
        <v>9175208.9100000001</v>
      </c>
      <c r="P6" s="3">
        <f>P7</f>
        <v>242035432.09999999</v>
      </c>
    </row>
    <row r="7" spans="1:17" ht="14.45" customHeight="1">
      <c r="A7" s="4" t="s">
        <v>6</v>
      </c>
      <c r="B7" s="5" t="s">
        <v>7</v>
      </c>
      <c r="C7" s="5" t="s">
        <v>0</v>
      </c>
      <c r="D7" s="6">
        <f t="shared" ref="D7:N7" si="2">D8+D31+D50+D53+D26</f>
        <v>204426590.21000001</v>
      </c>
      <c r="E7" s="6">
        <f t="shared" si="2"/>
        <v>15856127.24</v>
      </c>
      <c r="F7" s="6">
        <f t="shared" si="2"/>
        <v>220282717.44999999</v>
      </c>
      <c r="G7" s="6">
        <f t="shared" si="2"/>
        <v>1693453.29</v>
      </c>
      <c r="H7" s="6">
        <f t="shared" si="2"/>
        <v>221976170.74000001</v>
      </c>
      <c r="I7" s="6">
        <f t="shared" ref="I7:J7" si="3">I8+I31+I50+I53+I26</f>
        <v>13491760.34</v>
      </c>
      <c r="J7" s="6">
        <f t="shared" si="3"/>
        <v>235467931.07999998</v>
      </c>
      <c r="K7" s="6">
        <f t="shared" si="2"/>
        <v>217481662.02000004</v>
      </c>
      <c r="L7" s="6">
        <f t="shared" si="2"/>
        <v>8131270.79</v>
      </c>
      <c r="M7" s="6">
        <f t="shared" si="2"/>
        <v>225612932.81000003</v>
      </c>
      <c r="N7" s="6">
        <f t="shared" si="2"/>
        <v>232860223.19</v>
      </c>
      <c r="O7" s="6">
        <f>O8+O31+O50+O53</f>
        <v>9175208.9100000001</v>
      </c>
      <c r="P7" s="6">
        <f>P8+P31+P50+P53</f>
        <v>242035432.09999999</v>
      </c>
    </row>
    <row r="8" spans="1:17" ht="25.5">
      <c r="A8" s="4" t="s">
        <v>8</v>
      </c>
      <c r="B8" s="5" t="s">
        <v>9</v>
      </c>
      <c r="C8" s="5" t="s">
        <v>0</v>
      </c>
      <c r="D8" s="6">
        <f t="shared" ref="D8:P8" si="4">D9+D15+D18+D21</f>
        <v>168668064.90000001</v>
      </c>
      <c r="E8" s="6">
        <f t="shared" si="4"/>
        <v>800857.9</v>
      </c>
      <c r="F8" s="6">
        <f t="shared" si="4"/>
        <v>169468922.79999998</v>
      </c>
      <c r="G8" s="6">
        <f t="shared" ref="G8:H8" si="5">G9+G15+G18+G21</f>
        <v>193453.29</v>
      </c>
      <c r="H8" s="6">
        <f t="shared" si="5"/>
        <v>169662376.09</v>
      </c>
      <c r="I8" s="6">
        <f t="shared" ref="I8:J8" si="6">I9+I15+I18+I21</f>
        <v>5574279.5900000008</v>
      </c>
      <c r="J8" s="6">
        <f t="shared" si="6"/>
        <v>175236655.67999998</v>
      </c>
      <c r="K8" s="6">
        <f t="shared" si="4"/>
        <v>173490452.27000001</v>
      </c>
      <c r="L8" s="6">
        <f t="shared" si="4"/>
        <v>0</v>
      </c>
      <c r="M8" s="6">
        <f t="shared" si="4"/>
        <v>173490452.27000001</v>
      </c>
      <c r="N8" s="6">
        <f t="shared" si="4"/>
        <v>176919378.06</v>
      </c>
      <c r="O8" s="6">
        <f t="shared" si="4"/>
        <v>0</v>
      </c>
      <c r="P8" s="6">
        <f t="shared" si="4"/>
        <v>176919378.06</v>
      </c>
    </row>
    <row r="9" spans="1:17" ht="13.5">
      <c r="A9" s="7" t="s">
        <v>10</v>
      </c>
      <c r="B9" s="8" t="s">
        <v>11</v>
      </c>
      <c r="C9" s="8" t="s">
        <v>0</v>
      </c>
      <c r="D9" s="9">
        <f>D10+D11+D13+D14+D12</f>
        <v>155769400.18000001</v>
      </c>
      <c r="E9" s="9">
        <f t="shared" ref="E9:F9" si="7">E10+E11+E13+E14+E12</f>
        <v>800857.9</v>
      </c>
      <c r="F9" s="9">
        <f t="shared" si="7"/>
        <v>156570258.07999998</v>
      </c>
      <c r="G9" s="9">
        <f t="shared" ref="G9:H9" si="8">G10+G11+G13+G14+G12</f>
        <v>0</v>
      </c>
      <c r="H9" s="9">
        <f t="shared" si="8"/>
        <v>156570258.07999998</v>
      </c>
      <c r="I9" s="9">
        <f t="shared" ref="I9:J9" si="9">I10+I11+I13+I14+I12</f>
        <v>0</v>
      </c>
      <c r="J9" s="9">
        <f t="shared" si="9"/>
        <v>156570258.07999998</v>
      </c>
      <c r="K9" s="9">
        <f t="shared" ref="K9:M9" si="10">K10+K11+K13+K14+K12</f>
        <v>159676490.15000001</v>
      </c>
      <c r="L9" s="9">
        <f t="shared" si="10"/>
        <v>0</v>
      </c>
      <c r="M9" s="9">
        <f t="shared" si="10"/>
        <v>159676490.15000001</v>
      </c>
      <c r="N9" s="9">
        <f t="shared" ref="N9" si="11">N10+N11+N13+N14+N12</f>
        <v>162744619.97999999</v>
      </c>
      <c r="O9" s="9">
        <f>O10+O11+O13+O14</f>
        <v>0</v>
      </c>
      <c r="P9" s="9">
        <f>P10+P11+P13+P14</f>
        <v>162744619.97999999</v>
      </c>
    </row>
    <row r="10" spans="1:17" ht="14.45" customHeight="1">
      <c r="A10" s="10" t="s">
        <v>12</v>
      </c>
      <c r="B10" s="11" t="s">
        <v>11</v>
      </c>
      <c r="C10" s="11" t="s">
        <v>13</v>
      </c>
      <c r="D10" s="12">
        <f>4256969+127653386.53</f>
        <v>131910355.53</v>
      </c>
      <c r="E10" s="29">
        <v>-22969</v>
      </c>
      <c r="F10" s="12">
        <f>D10+E10</f>
        <v>131887386.53</v>
      </c>
      <c r="G10" s="31">
        <f>-4630.68-41249</f>
        <v>-45879.68</v>
      </c>
      <c r="H10" s="12">
        <f>F10+G10</f>
        <v>131841506.84999999</v>
      </c>
      <c r="I10" s="31">
        <v>0</v>
      </c>
      <c r="J10" s="12">
        <f>H10+I10</f>
        <v>131841506.84999999</v>
      </c>
      <c r="K10" s="12">
        <f>4490866+132672551</f>
        <v>137163417</v>
      </c>
      <c r="L10" s="29">
        <v>0</v>
      </c>
      <c r="M10" s="12">
        <f>K10+L10</f>
        <v>137163417</v>
      </c>
      <c r="N10" s="12">
        <f>4625596+135467708.98</f>
        <v>140093304.97999999</v>
      </c>
      <c r="O10" s="12">
        <v>0</v>
      </c>
      <c r="P10" s="12">
        <f>N10+O10</f>
        <v>140093304.97999999</v>
      </c>
    </row>
    <row r="11" spans="1:17" ht="25.5">
      <c r="A11" s="10" t="s">
        <v>14</v>
      </c>
      <c r="B11" s="20" t="s">
        <v>11</v>
      </c>
      <c r="C11" s="11" t="s">
        <v>15</v>
      </c>
      <c r="D11" s="12">
        <f>160801.04+22808913.61</f>
        <v>22969714.649999999</v>
      </c>
      <c r="E11" s="30">
        <f>19262.42+79962.59+572180.49+112252.4+17200</f>
        <v>800857.9</v>
      </c>
      <c r="F11" s="12">
        <f t="shared" ref="F11:F13" si="12">D11+E11</f>
        <v>23770572.549999997</v>
      </c>
      <c r="G11" s="30">
        <v>0</v>
      </c>
      <c r="H11" s="12">
        <f t="shared" ref="H11" si="13">F11+G11</f>
        <v>23770572.549999997</v>
      </c>
      <c r="I11" s="30">
        <v>0</v>
      </c>
      <c r="J11" s="12">
        <f t="shared" ref="J11" si="14">H11+I11</f>
        <v>23770572.549999997</v>
      </c>
      <c r="K11" s="12">
        <f>128042.77+21343816.38</f>
        <v>21471859.149999999</v>
      </c>
      <c r="L11" s="30">
        <v>0</v>
      </c>
      <c r="M11" s="12">
        <f>K11+L11</f>
        <v>21471859.149999999</v>
      </c>
      <c r="N11" s="12">
        <f>131343.88+21494501.12</f>
        <v>21625845</v>
      </c>
      <c r="O11" s="12">
        <v>0</v>
      </c>
      <c r="P11" s="12">
        <f>N11+O11</f>
        <v>21625845</v>
      </c>
    </row>
    <row r="12" spans="1:17">
      <c r="A12" s="28" t="s">
        <v>34</v>
      </c>
      <c r="B12" s="20" t="s">
        <v>11</v>
      </c>
      <c r="C12" s="11">
        <v>300</v>
      </c>
      <c r="D12" s="12">
        <v>0</v>
      </c>
      <c r="E12" s="30">
        <v>22969</v>
      </c>
      <c r="F12" s="12">
        <f>D12+E12</f>
        <v>22969</v>
      </c>
      <c r="G12" s="30">
        <v>45879.68</v>
      </c>
      <c r="H12" s="12">
        <f>F12+G12</f>
        <v>68848.679999999993</v>
      </c>
      <c r="I12" s="30">
        <v>0</v>
      </c>
      <c r="J12" s="12">
        <f>H12+I12</f>
        <v>68848.679999999993</v>
      </c>
      <c r="K12" s="12">
        <v>0</v>
      </c>
      <c r="L12" s="30">
        <v>0</v>
      </c>
      <c r="M12" s="12">
        <f t="shared" ref="M12:M13" si="15">K12+L12</f>
        <v>0</v>
      </c>
      <c r="N12" s="12">
        <v>0</v>
      </c>
      <c r="O12" s="12">
        <v>0</v>
      </c>
      <c r="P12" s="12">
        <v>0</v>
      </c>
    </row>
    <row r="13" spans="1:17" ht="25.5" hidden="1" outlineLevel="1">
      <c r="A13" s="10" t="s">
        <v>16</v>
      </c>
      <c r="B13" s="11" t="s">
        <v>11</v>
      </c>
      <c r="C13" s="11" t="s">
        <v>17</v>
      </c>
      <c r="D13" s="12">
        <v>0</v>
      </c>
      <c r="E13" s="12">
        <v>0</v>
      </c>
      <c r="F13" s="12">
        <f t="shared" si="12"/>
        <v>0</v>
      </c>
      <c r="G13" s="12">
        <v>0</v>
      </c>
      <c r="H13" s="12">
        <f t="shared" ref="H13" si="16">F13+G13</f>
        <v>0</v>
      </c>
      <c r="I13" s="12">
        <v>0</v>
      </c>
      <c r="J13" s="12">
        <f t="shared" ref="J13" si="17">H13+I13</f>
        <v>0</v>
      </c>
      <c r="K13" s="12">
        <v>0</v>
      </c>
      <c r="L13" s="12">
        <v>0</v>
      </c>
      <c r="M13" s="12">
        <f t="shared" si="15"/>
        <v>0</v>
      </c>
      <c r="N13" s="12">
        <v>0</v>
      </c>
      <c r="O13" s="12">
        <v>0</v>
      </c>
      <c r="P13" s="12">
        <f>N13+O13</f>
        <v>0</v>
      </c>
    </row>
    <row r="14" spans="1:17" ht="14.45" customHeight="1" collapsed="1">
      <c r="A14" s="10" t="s">
        <v>18</v>
      </c>
      <c r="B14" s="11" t="s">
        <v>11</v>
      </c>
      <c r="C14" s="11" t="s">
        <v>19</v>
      </c>
      <c r="D14" s="12">
        <v>889330</v>
      </c>
      <c r="E14" s="12">
        <v>0</v>
      </c>
      <c r="F14" s="12">
        <f>D14+E14</f>
        <v>889330</v>
      </c>
      <c r="G14" s="12">
        <v>0</v>
      </c>
      <c r="H14" s="12">
        <f>F14+G14</f>
        <v>889330</v>
      </c>
      <c r="I14" s="12">
        <v>0</v>
      </c>
      <c r="J14" s="12">
        <f>H14+I14</f>
        <v>889330</v>
      </c>
      <c r="K14" s="12">
        <v>1041214</v>
      </c>
      <c r="L14" s="12">
        <v>0</v>
      </c>
      <c r="M14" s="12">
        <f>K14+L14</f>
        <v>1041214</v>
      </c>
      <c r="N14" s="12">
        <v>1025470</v>
      </c>
      <c r="O14" s="12">
        <v>0</v>
      </c>
      <c r="P14" s="12">
        <f>N14+O14</f>
        <v>1025470</v>
      </c>
    </row>
    <row r="15" spans="1:17" ht="14.45" customHeight="1">
      <c r="A15" s="7" t="s">
        <v>20</v>
      </c>
      <c r="B15" s="8" t="s">
        <v>21</v>
      </c>
      <c r="C15" s="8" t="s">
        <v>0</v>
      </c>
      <c r="D15" s="9">
        <f>D16</f>
        <v>7771341.7699999996</v>
      </c>
      <c r="E15" s="9">
        <f>E16</f>
        <v>0</v>
      </c>
      <c r="F15" s="9">
        <f>F16</f>
        <v>7771341.7699999996</v>
      </c>
      <c r="G15" s="9">
        <f>G16</f>
        <v>0</v>
      </c>
      <c r="H15" s="9">
        <f>H16+H17</f>
        <v>7771341.7699999996</v>
      </c>
      <c r="I15" s="9">
        <f t="shared" ref="I15:N15" si="18">I16+I17</f>
        <v>4498517.4800000004</v>
      </c>
      <c r="J15" s="9">
        <f t="shared" si="18"/>
        <v>12269859.25</v>
      </c>
      <c r="K15" s="9">
        <f t="shared" si="18"/>
        <v>8006291.0300000003</v>
      </c>
      <c r="L15" s="9">
        <f t="shared" si="18"/>
        <v>0</v>
      </c>
      <c r="M15" s="9">
        <f t="shared" si="18"/>
        <v>8006291.0300000003</v>
      </c>
      <c r="N15" s="9">
        <f t="shared" si="18"/>
        <v>8246481.0800000001</v>
      </c>
      <c r="O15" s="9">
        <f>O16</f>
        <v>0</v>
      </c>
      <c r="P15" s="9">
        <f>P16</f>
        <v>8246481.0800000001</v>
      </c>
    </row>
    <row r="16" spans="1:17" ht="14.45" customHeight="1">
      <c r="A16" s="10" t="s">
        <v>12</v>
      </c>
      <c r="B16" s="11" t="s">
        <v>21</v>
      </c>
      <c r="C16" s="11" t="s">
        <v>13</v>
      </c>
      <c r="D16" s="15">
        <v>7771341.7699999996</v>
      </c>
      <c r="E16" s="15">
        <v>0</v>
      </c>
      <c r="F16" s="15">
        <f>D16+E16</f>
        <v>7771341.7699999996</v>
      </c>
      <c r="G16" s="15">
        <v>0</v>
      </c>
      <c r="H16" s="15">
        <f>F16+G16</f>
        <v>7771341.7699999996</v>
      </c>
      <c r="I16" s="15">
        <f>2978291.31+155501.17</f>
        <v>3133792.48</v>
      </c>
      <c r="J16" s="15">
        <f>H16+I16</f>
        <v>10905134.25</v>
      </c>
      <c r="K16" s="15">
        <v>8006291.0300000003</v>
      </c>
      <c r="L16" s="15">
        <v>0</v>
      </c>
      <c r="M16" s="15">
        <f>K16+L16</f>
        <v>8006291.0300000003</v>
      </c>
      <c r="N16" s="15">
        <v>8246481.0800000001</v>
      </c>
      <c r="O16" s="12">
        <v>0</v>
      </c>
      <c r="P16" s="12">
        <f>N16+O16</f>
        <v>8246481.0800000001</v>
      </c>
    </row>
    <row r="17" spans="1:16" ht="14.45" customHeight="1">
      <c r="A17" s="10" t="s">
        <v>34</v>
      </c>
      <c r="B17" s="11" t="s">
        <v>21</v>
      </c>
      <c r="C17" s="11">
        <v>300</v>
      </c>
      <c r="D17" s="15"/>
      <c r="E17" s="15"/>
      <c r="F17" s="15"/>
      <c r="G17" s="15"/>
      <c r="H17" s="15">
        <v>0</v>
      </c>
      <c r="I17" s="15">
        <v>1364725</v>
      </c>
      <c r="J17" s="15">
        <f>H17+I17</f>
        <v>1364725</v>
      </c>
      <c r="K17" s="15">
        <v>0</v>
      </c>
      <c r="L17" s="15"/>
      <c r="M17" s="15"/>
      <c r="N17" s="15">
        <v>0</v>
      </c>
      <c r="O17" s="12"/>
      <c r="P17" s="12"/>
    </row>
    <row r="18" spans="1:16" ht="13.5">
      <c r="A18" s="7" t="s">
        <v>22</v>
      </c>
      <c r="B18" s="8" t="s">
        <v>23</v>
      </c>
      <c r="C18" s="8" t="s">
        <v>0</v>
      </c>
      <c r="D18" s="9">
        <f t="shared" ref="D18:J18" si="19">D19+D20</f>
        <v>187747</v>
      </c>
      <c r="E18" s="9">
        <f t="shared" si="19"/>
        <v>0</v>
      </c>
      <c r="F18" s="9">
        <f t="shared" si="19"/>
        <v>187747</v>
      </c>
      <c r="G18" s="9">
        <f t="shared" si="19"/>
        <v>0</v>
      </c>
      <c r="H18" s="9">
        <f t="shared" si="19"/>
        <v>187747</v>
      </c>
      <c r="I18" s="9">
        <f t="shared" si="19"/>
        <v>0</v>
      </c>
      <c r="J18" s="9">
        <f t="shared" si="19"/>
        <v>187747</v>
      </c>
      <c r="K18" s="9">
        <f t="shared" ref="K18:N18" si="20">K19+K20</f>
        <v>627764</v>
      </c>
      <c r="L18" s="9">
        <f>L19+L20</f>
        <v>0</v>
      </c>
      <c r="M18" s="9">
        <f>M19+M20</f>
        <v>627764</v>
      </c>
      <c r="N18" s="9">
        <f t="shared" si="20"/>
        <v>646613</v>
      </c>
      <c r="O18" s="9">
        <f>O19+O20</f>
        <v>0</v>
      </c>
      <c r="P18" s="9">
        <f>P19+P20</f>
        <v>646613</v>
      </c>
    </row>
    <row r="19" spans="1:16" ht="14.45" customHeight="1">
      <c r="A19" s="10" t="s">
        <v>12</v>
      </c>
      <c r="B19" s="11" t="s">
        <v>23</v>
      </c>
      <c r="C19" s="11" t="s">
        <v>13</v>
      </c>
      <c r="D19" s="12">
        <v>101551</v>
      </c>
      <c r="E19" s="12">
        <v>0</v>
      </c>
      <c r="F19" s="12">
        <f>D19+E19</f>
        <v>101551</v>
      </c>
      <c r="G19" s="12">
        <v>0</v>
      </c>
      <c r="H19" s="12">
        <f>F19+G19</f>
        <v>101551</v>
      </c>
      <c r="I19" s="12">
        <v>0</v>
      </c>
      <c r="J19" s="12">
        <f>H19+I19</f>
        <v>101551</v>
      </c>
      <c r="K19" s="12">
        <v>538982</v>
      </c>
      <c r="L19" s="12">
        <v>0</v>
      </c>
      <c r="M19" s="12">
        <f>K19+L19</f>
        <v>538982</v>
      </c>
      <c r="N19" s="12">
        <v>555168</v>
      </c>
      <c r="O19" s="12">
        <v>0</v>
      </c>
      <c r="P19" s="12">
        <f>N19+O19</f>
        <v>555168</v>
      </c>
    </row>
    <row r="20" spans="1:16" ht="25.5">
      <c r="A20" s="10" t="s">
        <v>14</v>
      </c>
      <c r="B20" s="11" t="s">
        <v>23</v>
      </c>
      <c r="C20" s="11" t="s">
        <v>15</v>
      </c>
      <c r="D20" s="12">
        <v>86196</v>
      </c>
      <c r="E20" s="12">
        <v>0</v>
      </c>
      <c r="F20" s="12">
        <f>D20+E20</f>
        <v>86196</v>
      </c>
      <c r="G20" s="12">
        <v>0</v>
      </c>
      <c r="H20" s="12">
        <f>F20+G20</f>
        <v>86196</v>
      </c>
      <c r="I20" s="12">
        <v>0</v>
      </c>
      <c r="J20" s="12">
        <f>H20+I20</f>
        <v>86196</v>
      </c>
      <c r="K20" s="12">
        <v>88782</v>
      </c>
      <c r="L20" s="12">
        <v>0</v>
      </c>
      <c r="M20" s="12">
        <f>K20+L20</f>
        <v>88782</v>
      </c>
      <c r="N20" s="12">
        <v>91445</v>
      </c>
      <c r="O20" s="12">
        <v>0</v>
      </c>
      <c r="P20" s="12">
        <f>N20+O20</f>
        <v>91445</v>
      </c>
    </row>
    <row r="21" spans="1:16" ht="27">
      <c r="A21" s="7" t="s">
        <v>24</v>
      </c>
      <c r="B21" s="8" t="s">
        <v>25</v>
      </c>
      <c r="C21" s="8" t="s">
        <v>0</v>
      </c>
      <c r="D21" s="9">
        <f>D22+D23+D25</f>
        <v>4939575.9499999993</v>
      </c>
      <c r="E21" s="9">
        <f>E22+E23+E25</f>
        <v>0</v>
      </c>
      <c r="F21" s="9">
        <f>F22+F23+F25+F24</f>
        <v>4939575.9499999993</v>
      </c>
      <c r="G21" s="9">
        <f t="shared" ref="G21:P21" si="21">G22+G23+G25+G24</f>
        <v>193453.29</v>
      </c>
      <c r="H21" s="9">
        <f t="shared" si="21"/>
        <v>5133029.2399999993</v>
      </c>
      <c r="I21" s="9">
        <f t="shared" ref="I21:J21" si="22">I22+I23+I25+I24</f>
        <v>1075762.1100000001</v>
      </c>
      <c r="J21" s="9">
        <f t="shared" si="22"/>
        <v>6208791.3499999996</v>
      </c>
      <c r="K21" s="9">
        <f t="shared" si="21"/>
        <v>5179907.09</v>
      </c>
      <c r="L21" s="9">
        <f t="shared" si="21"/>
        <v>0</v>
      </c>
      <c r="M21" s="9">
        <f t="shared" si="21"/>
        <v>5179907.09</v>
      </c>
      <c r="N21" s="9">
        <f t="shared" si="21"/>
        <v>5281664</v>
      </c>
      <c r="O21" s="9">
        <f t="shared" si="21"/>
        <v>0</v>
      </c>
      <c r="P21" s="9">
        <f t="shared" si="21"/>
        <v>5281664</v>
      </c>
    </row>
    <row r="22" spans="1:16" ht="14.45" customHeight="1">
      <c r="A22" s="10" t="s">
        <v>12</v>
      </c>
      <c r="B22" s="11" t="s">
        <v>25</v>
      </c>
      <c r="C22" s="11" t="s">
        <v>13</v>
      </c>
      <c r="D22" s="12">
        <v>4773781.43</v>
      </c>
      <c r="E22" s="12">
        <v>0</v>
      </c>
      <c r="F22" s="12">
        <f>D22+E22</f>
        <v>4773781.43</v>
      </c>
      <c r="G22" s="12">
        <v>-56407.6</v>
      </c>
      <c r="H22" s="12">
        <f>F22+G22</f>
        <v>4717373.83</v>
      </c>
      <c r="I22" s="12">
        <f>874026.63+201735.48</f>
        <v>1075762.1100000001</v>
      </c>
      <c r="J22" s="12">
        <f>H22+I22</f>
        <v>5793135.9400000004</v>
      </c>
      <c r="K22" s="12">
        <v>4955578.53</v>
      </c>
      <c r="L22" s="12">
        <v>0</v>
      </c>
      <c r="M22" s="12">
        <f>K22+L22</f>
        <v>4955578.53</v>
      </c>
      <c r="N22" s="12">
        <v>5117789.72</v>
      </c>
      <c r="O22" s="12">
        <v>0</v>
      </c>
      <c r="P22" s="12">
        <f>N22+O22</f>
        <v>5117789.72</v>
      </c>
    </row>
    <row r="23" spans="1:16" ht="25.5">
      <c r="A23" s="10" t="s">
        <v>14</v>
      </c>
      <c r="B23" s="11" t="s">
        <v>25</v>
      </c>
      <c r="C23" s="11" t="s">
        <v>15</v>
      </c>
      <c r="D23" s="12">
        <v>155434.51999999999</v>
      </c>
      <c r="E23" s="12">
        <v>0</v>
      </c>
      <c r="F23" s="12">
        <f>D23+E23</f>
        <v>155434.51999999999</v>
      </c>
      <c r="G23" s="12">
        <v>0</v>
      </c>
      <c r="H23" s="12">
        <f>F23+G23</f>
        <v>155434.51999999999</v>
      </c>
      <c r="I23" s="12">
        <v>0</v>
      </c>
      <c r="J23" s="12">
        <f>H23+I23</f>
        <v>155434.51999999999</v>
      </c>
      <c r="K23" s="12">
        <v>213657.56</v>
      </c>
      <c r="L23" s="12">
        <v>0</v>
      </c>
      <c r="M23" s="12">
        <f>K23+L23</f>
        <v>213657.56</v>
      </c>
      <c r="N23" s="12">
        <v>152883.28</v>
      </c>
      <c r="O23" s="12">
        <v>0</v>
      </c>
      <c r="P23" s="12">
        <f>N23+O23</f>
        <v>152883.28</v>
      </c>
    </row>
    <row r="24" spans="1:16">
      <c r="A24" s="28" t="s">
        <v>34</v>
      </c>
      <c r="B24" s="20" t="s">
        <v>25</v>
      </c>
      <c r="C24" s="11">
        <v>300</v>
      </c>
      <c r="D24" s="12"/>
      <c r="E24" s="12"/>
      <c r="F24" s="12">
        <v>0</v>
      </c>
      <c r="G24" s="12">
        <f>56407.6+193453.29</f>
        <v>249860.89</v>
      </c>
      <c r="H24" s="12">
        <f>F24+G24</f>
        <v>249860.89</v>
      </c>
      <c r="I24" s="12">
        <v>0</v>
      </c>
      <c r="J24" s="12">
        <f>H24+I24</f>
        <v>249860.89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ht="14.45" customHeight="1">
      <c r="A25" s="10" t="s">
        <v>18</v>
      </c>
      <c r="B25" s="11" t="s">
        <v>25</v>
      </c>
      <c r="C25" s="11" t="s">
        <v>19</v>
      </c>
      <c r="D25" s="12">
        <v>10360</v>
      </c>
      <c r="E25" s="12">
        <v>0</v>
      </c>
      <c r="F25" s="12">
        <f>D25+E25</f>
        <v>10360</v>
      </c>
      <c r="G25" s="12">
        <v>0</v>
      </c>
      <c r="H25" s="12">
        <f>F25+G25</f>
        <v>10360</v>
      </c>
      <c r="I25" s="12">
        <v>0</v>
      </c>
      <c r="J25" s="12">
        <f>H25+I25</f>
        <v>10360</v>
      </c>
      <c r="K25" s="12">
        <v>10671</v>
      </c>
      <c r="L25" s="12">
        <v>0</v>
      </c>
      <c r="M25" s="12">
        <f>K25+L25</f>
        <v>10671</v>
      </c>
      <c r="N25" s="12">
        <v>10991</v>
      </c>
      <c r="O25" s="12">
        <v>0</v>
      </c>
      <c r="P25" s="12">
        <f>N25+O25</f>
        <v>10991</v>
      </c>
    </row>
    <row r="26" spans="1:16" ht="14.45" customHeight="1">
      <c r="A26" s="17" t="s">
        <v>52</v>
      </c>
      <c r="B26" s="16" t="s">
        <v>51</v>
      </c>
      <c r="C26" s="11"/>
      <c r="D26" s="6">
        <f t="shared" ref="D26:J26" si="23">D27+D29</f>
        <v>3000000</v>
      </c>
      <c r="E26" s="6">
        <f t="shared" si="23"/>
        <v>0</v>
      </c>
      <c r="F26" s="6">
        <f t="shared" si="23"/>
        <v>3000000</v>
      </c>
      <c r="G26" s="6">
        <f t="shared" si="23"/>
        <v>1500000</v>
      </c>
      <c r="H26" s="6">
        <f t="shared" si="23"/>
        <v>4500000</v>
      </c>
      <c r="I26" s="6">
        <f t="shared" si="23"/>
        <v>2500000</v>
      </c>
      <c r="J26" s="6">
        <f t="shared" si="23"/>
        <v>7000000</v>
      </c>
      <c r="K26" s="6">
        <f t="shared" ref="K26:P26" si="24">K27+K29</f>
        <v>0</v>
      </c>
      <c r="L26" s="6">
        <f>L27+L29</f>
        <v>0</v>
      </c>
      <c r="M26" s="6">
        <f>M27+M29</f>
        <v>0</v>
      </c>
      <c r="N26" s="6">
        <f t="shared" si="24"/>
        <v>0</v>
      </c>
      <c r="O26" s="6">
        <f t="shared" si="24"/>
        <v>0</v>
      </c>
      <c r="P26" s="6">
        <f t="shared" si="24"/>
        <v>0</v>
      </c>
    </row>
    <row r="27" spans="1:16" ht="14.45" customHeight="1">
      <c r="A27" s="18" t="s">
        <v>53</v>
      </c>
      <c r="B27" s="25" t="s">
        <v>55</v>
      </c>
      <c r="C27" s="11"/>
      <c r="D27" s="9">
        <f t="shared" ref="D27:J27" si="25">D28</f>
        <v>1500000</v>
      </c>
      <c r="E27" s="9">
        <f t="shared" si="25"/>
        <v>0</v>
      </c>
      <c r="F27" s="9">
        <f t="shared" si="25"/>
        <v>1500000</v>
      </c>
      <c r="G27" s="9">
        <f t="shared" si="25"/>
        <v>750000</v>
      </c>
      <c r="H27" s="9">
        <f t="shared" si="25"/>
        <v>2250000</v>
      </c>
      <c r="I27" s="9">
        <f t="shared" si="25"/>
        <v>2500000</v>
      </c>
      <c r="J27" s="9">
        <f t="shared" si="25"/>
        <v>4750000</v>
      </c>
      <c r="K27" s="9">
        <f t="shared" ref="K27:P27" si="26">K28</f>
        <v>0</v>
      </c>
      <c r="L27" s="9">
        <f>L28</f>
        <v>0</v>
      </c>
      <c r="M27" s="9">
        <f>M28</f>
        <v>0</v>
      </c>
      <c r="N27" s="9">
        <f t="shared" si="26"/>
        <v>0</v>
      </c>
      <c r="O27" s="9">
        <f t="shared" si="26"/>
        <v>0</v>
      </c>
      <c r="P27" s="9">
        <f t="shared" si="26"/>
        <v>0</v>
      </c>
    </row>
    <row r="28" spans="1:16" ht="14.45" customHeight="1">
      <c r="A28" s="21" t="s">
        <v>18</v>
      </c>
      <c r="B28" s="26" t="s">
        <v>55</v>
      </c>
      <c r="C28" s="11">
        <v>800</v>
      </c>
      <c r="D28" s="12">
        <v>1500000</v>
      </c>
      <c r="E28" s="12">
        <v>0</v>
      </c>
      <c r="F28" s="12">
        <f>D28+E28</f>
        <v>1500000</v>
      </c>
      <c r="G28" s="12">
        <v>750000</v>
      </c>
      <c r="H28" s="12">
        <f>F28+G28</f>
        <v>2250000</v>
      </c>
      <c r="I28" s="12">
        <v>2500000</v>
      </c>
      <c r="J28" s="12">
        <f>H28+I28</f>
        <v>4750000</v>
      </c>
      <c r="K28" s="12">
        <v>0</v>
      </c>
      <c r="L28" s="12">
        <v>0</v>
      </c>
      <c r="M28" s="12">
        <f>K28+L28</f>
        <v>0</v>
      </c>
      <c r="N28" s="12">
        <v>0</v>
      </c>
      <c r="O28" s="12"/>
      <c r="P28" s="12"/>
    </row>
    <row r="29" spans="1:16" ht="14.45" customHeight="1">
      <c r="A29" s="18" t="s">
        <v>54</v>
      </c>
      <c r="B29" s="25" t="s">
        <v>56</v>
      </c>
      <c r="C29" s="11"/>
      <c r="D29" s="9">
        <f t="shared" ref="D29:J29" si="27">D30</f>
        <v>1500000</v>
      </c>
      <c r="E29" s="9">
        <f t="shared" si="27"/>
        <v>0</v>
      </c>
      <c r="F29" s="9">
        <f t="shared" si="27"/>
        <v>1500000</v>
      </c>
      <c r="G29" s="9">
        <f t="shared" si="27"/>
        <v>750000</v>
      </c>
      <c r="H29" s="9">
        <f t="shared" si="27"/>
        <v>2250000</v>
      </c>
      <c r="I29" s="9">
        <f t="shared" si="27"/>
        <v>0</v>
      </c>
      <c r="J29" s="9">
        <f t="shared" si="27"/>
        <v>2250000</v>
      </c>
      <c r="K29" s="9">
        <f t="shared" ref="K29:P29" si="28">K30</f>
        <v>0</v>
      </c>
      <c r="L29" s="9">
        <f>L30</f>
        <v>0</v>
      </c>
      <c r="M29" s="9">
        <f>M30</f>
        <v>0</v>
      </c>
      <c r="N29" s="9">
        <f t="shared" si="28"/>
        <v>0</v>
      </c>
      <c r="O29" s="9">
        <f t="shared" si="28"/>
        <v>0</v>
      </c>
      <c r="P29" s="9">
        <f t="shared" si="28"/>
        <v>0</v>
      </c>
    </row>
    <row r="30" spans="1:16" ht="14.45" customHeight="1">
      <c r="A30" s="19" t="s">
        <v>18</v>
      </c>
      <c r="B30" s="27" t="s">
        <v>56</v>
      </c>
      <c r="C30" s="11">
        <v>800</v>
      </c>
      <c r="D30" s="12">
        <v>1500000</v>
      </c>
      <c r="E30" s="12">
        <v>0</v>
      </c>
      <c r="F30" s="12">
        <f>D30+E30</f>
        <v>1500000</v>
      </c>
      <c r="G30" s="12">
        <v>750000</v>
      </c>
      <c r="H30" s="12">
        <f>F30+G30</f>
        <v>2250000</v>
      </c>
      <c r="I30" s="12">
        <v>0</v>
      </c>
      <c r="J30" s="12">
        <f>H30+I30</f>
        <v>2250000</v>
      </c>
      <c r="K30" s="12">
        <v>0</v>
      </c>
      <c r="L30" s="12">
        <v>0</v>
      </c>
      <c r="M30" s="12">
        <f>K30+L30</f>
        <v>0</v>
      </c>
      <c r="N30" s="12">
        <v>0</v>
      </c>
      <c r="O30" s="12"/>
      <c r="P30" s="12"/>
    </row>
    <row r="31" spans="1:16" ht="14.45" customHeight="1">
      <c r="A31" s="4" t="s">
        <v>26</v>
      </c>
      <c r="B31" s="5" t="s">
        <v>27</v>
      </c>
      <c r="C31" s="5" t="s">
        <v>0</v>
      </c>
      <c r="D31" s="6">
        <f t="shared" ref="D31:J31" si="29">D32+D34+D36+D40+D43+D45</f>
        <v>31771085.849999998</v>
      </c>
      <c r="E31" s="6">
        <f t="shared" si="29"/>
        <v>15055269.34</v>
      </c>
      <c r="F31" s="6">
        <f t="shared" si="29"/>
        <v>46826355.189999998</v>
      </c>
      <c r="G31" s="6">
        <f t="shared" si="29"/>
        <v>0</v>
      </c>
      <c r="H31" s="6">
        <f t="shared" si="29"/>
        <v>46826355.189999998</v>
      </c>
      <c r="I31" s="6">
        <f t="shared" si="29"/>
        <v>5417480.75</v>
      </c>
      <c r="J31" s="6">
        <f t="shared" si="29"/>
        <v>52243835.939999998</v>
      </c>
      <c r="K31" s="6">
        <f t="shared" ref="K31:P31" si="30">K32+K34+K36+K40+K43+K45</f>
        <v>29860710.800000001</v>
      </c>
      <c r="L31" s="6">
        <f>L32+L34+L36+L40+L43+L45</f>
        <v>8131270.79</v>
      </c>
      <c r="M31" s="6">
        <f>M32+M34+M36+M40+M43+M45</f>
        <v>37991981.589999996</v>
      </c>
      <c r="N31" s="6">
        <f t="shared" si="30"/>
        <v>28395075.419999998</v>
      </c>
      <c r="O31" s="6">
        <f t="shared" si="30"/>
        <v>9175208.9100000001</v>
      </c>
      <c r="P31" s="6">
        <f t="shared" si="30"/>
        <v>37570284.329999998</v>
      </c>
    </row>
    <row r="32" spans="1:16" ht="14.45" customHeight="1">
      <c r="A32" s="7" t="s">
        <v>28</v>
      </c>
      <c r="B32" s="8" t="s">
        <v>29</v>
      </c>
      <c r="C32" s="8" t="s">
        <v>0</v>
      </c>
      <c r="D32" s="9">
        <f t="shared" ref="D32:J32" si="31">D33</f>
        <v>2690310.73</v>
      </c>
      <c r="E32" s="9">
        <f t="shared" si="31"/>
        <v>13654293.98</v>
      </c>
      <c r="F32" s="9">
        <f t="shared" si="31"/>
        <v>16344604.710000001</v>
      </c>
      <c r="G32" s="9">
        <f t="shared" si="31"/>
        <v>0</v>
      </c>
      <c r="H32" s="9">
        <f t="shared" si="31"/>
        <v>16344604.710000001</v>
      </c>
      <c r="I32" s="9">
        <f t="shared" si="31"/>
        <v>5417480.75</v>
      </c>
      <c r="J32" s="9">
        <f t="shared" si="31"/>
        <v>21762085.460000001</v>
      </c>
      <c r="K32" s="9">
        <f t="shared" ref="K32:N32" si="32">K33</f>
        <v>820342.58</v>
      </c>
      <c r="L32" s="9">
        <f>L33</f>
        <v>0</v>
      </c>
      <c r="M32" s="9">
        <f>M33</f>
        <v>820342.58</v>
      </c>
      <c r="N32" s="9">
        <f t="shared" si="32"/>
        <v>4430975.22</v>
      </c>
      <c r="O32" s="9">
        <f>O33</f>
        <v>0</v>
      </c>
      <c r="P32" s="9">
        <f>P33</f>
        <v>4430975.22</v>
      </c>
    </row>
    <row r="33" spans="1:16" ht="14.45" customHeight="1">
      <c r="A33" s="10" t="s">
        <v>18</v>
      </c>
      <c r="B33" s="11" t="s">
        <v>29</v>
      </c>
      <c r="C33" s="11" t="s">
        <v>19</v>
      </c>
      <c r="D33" s="22">
        <f>2772464.77-35000-47154.04</f>
        <v>2690310.73</v>
      </c>
      <c r="E33" s="22">
        <v>13654293.98</v>
      </c>
      <c r="F33" s="22">
        <f>D33+E33</f>
        <v>16344604.710000001</v>
      </c>
      <c r="G33" s="22">
        <v>0</v>
      </c>
      <c r="H33" s="22">
        <f>F33+G33</f>
        <v>16344604.710000001</v>
      </c>
      <c r="I33" s="22">
        <v>5417480.75</v>
      </c>
      <c r="J33" s="22">
        <f>H33+I33</f>
        <v>21762085.460000001</v>
      </c>
      <c r="K33" s="22">
        <f>855342.58-35000</f>
        <v>820342.58</v>
      </c>
      <c r="L33" s="22">
        <v>0</v>
      </c>
      <c r="M33" s="22">
        <f>K33+L33</f>
        <v>820342.58</v>
      </c>
      <c r="N33" s="22">
        <f>4465975.22-35000</f>
        <v>4430975.22</v>
      </c>
      <c r="O33" s="12">
        <v>0</v>
      </c>
      <c r="P33" s="12">
        <f>N33+O33</f>
        <v>4430975.22</v>
      </c>
    </row>
    <row r="34" spans="1:16" ht="27">
      <c r="A34" s="7" t="s">
        <v>30</v>
      </c>
      <c r="B34" s="8" t="s">
        <v>31</v>
      </c>
      <c r="C34" s="8" t="s">
        <v>0</v>
      </c>
      <c r="D34" s="9">
        <f t="shared" ref="D34:J34" si="33">D35</f>
        <v>1500000</v>
      </c>
      <c r="E34" s="9">
        <f t="shared" si="33"/>
        <v>0</v>
      </c>
      <c r="F34" s="9">
        <f t="shared" si="33"/>
        <v>1500000</v>
      </c>
      <c r="G34" s="9">
        <f t="shared" si="33"/>
        <v>0</v>
      </c>
      <c r="H34" s="9">
        <f t="shared" si="33"/>
        <v>1500000</v>
      </c>
      <c r="I34" s="9">
        <f t="shared" si="33"/>
        <v>0</v>
      </c>
      <c r="J34" s="9">
        <f t="shared" si="33"/>
        <v>1500000</v>
      </c>
      <c r="K34" s="9">
        <f t="shared" ref="K34:N34" si="34">K35</f>
        <v>1500000</v>
      </c>
      <c r="L34" s="9">
        <f>L35</f>
        <v>0</v>
      </c>
      <c r="M34" s="9">
        <f>M35</f>
        <v>1500000</v>
      </c>
      <c r="N34" s="9">
        <f t="shared" si="34"/>
        <v>1500000</v>
      </c>
      <c r="O34" s="9">
        <f>O35</f>
        <v>0</v>
      </c>
      <c r="P34" s="9">
        <f>P35</f>
        <v>1500000</v>
      </c>
    </row>
    <row r="35" spans="1:16" ht="14.45" customHeight="1">
      <c r="A35" s="10" t="s">
        <v>18</v>
      </c>
      <c r="B35" s="11" t="s">
        <v>31</v>
      </c>
      <c r="C35" s="11" t="s">
        <v>19</v>
      </c>
      <c r="D35" s="12">
        <v>1500000</v>
      </c>
      <c r="E35" s="12">
        <v>0</v>
      </c>
      <c r="F35" s="12">
        <f>D35+E35</f>
        <v>1500000</v>
      </c>
      <c r="G35" s="12">
        <v>0</v>
      </c>
      <c r="H35" s="12">
        <f>F35+G35</f>
        <v>1500000</v>
      </c>
      <c r="I35" s="12">
        <v>0</v>
      </c>
      <c r="J35" s="12">
        <f>H35+I35</f>
        <v>1500000</v>
      </c>
      <c r="K35" s="12">
        <v>1500000</v>
      </c>
      <c r="L35" s="12">
        <v>0</v>
      </c>
      <c r="M35" s="12">
        <f>K35+L35</f>
        <v>1500000</v>
      </c>
      <c r="N35" s="12">
        <v>1500000</v>
      </c>
      <c r="O35" s="12">
        <v>0</v>
      </c>
      <c r="P35" s="12">
        <f>N35+O35</f>
        <v>1500000</v>
      </c>
    </row>
    <row r="36" spans="1:16" ht="27" hidden="1" outlineLevel="1">
      <c r="A36" s="7" t="s">
        <v>32</v>
      </c>
      <c r="B36" s="8" t="s">
        <v>33</v>
      </c>
      <c r="C36" s="8" t="s">
        <v>0</v>
      </c>
      <c r="D36" s="9">
        <f t="shared" ref="D36:J36" si="35">D37+D38+D39</f>
        <v>0</v>
      </c>
      <c r="E36" s="9">
        <f t="shared" si="35"/>
        <v>0</v>
      </c>
      <c r="F36" s="9">
        <f t="shared" si="35"/>
        <v>0</v>
      </c>
      <c r="G36" s="9">
        <f t="shared" si="35"/>
        <v>0</v>
      </c>
      <c r="H36" s="9">
        <f t="shared" si="35"/>
        <v>0</v>
      </c>
      <c r="I36" s="9">
        <f t="shared" si="35"/>
        <v>0</v>
      </c>
      <c r="J36" s="9">
        <f t="shared" si="35"/>
        <v>0</v>
      </c>
      <c r="K36" s="9">
        <f t="shared" ref="K36:N36" si="36">K37+K38+K39</f>
        <v>0</v>
      </c>
      <c r="L36" s="9">
        <f>L37+L38+L39</f>
        <v>0</v>
      </c>
      <c r="M36" s="9">
        <f>M37+M38+M39</f>
        <v>0</v>
      </c>
      <c r="N36" s="9">
        <f t="shared" si="36"/>
        <v>0</v>
      </c>
      <c r="O36" s="9">
        <f>O37+O38+O39</f>
        <v>0</v>
      </c>
      <c r="P36" s="9">
        <f>P37+P38+P39</f>
        <v>0</v>
      </c>
    </row>
    <row r="37" spans="1:16" ht="25.5" hidden="1" outlineLevel="1">
      <c r="A37" s="10" t="s">
        <v>14</v>
      </c>
      <c r="B37" s="11" t="s">
        <v>33</v>
      </c>
      <c r="C37" s="11" t="s">
        <v>15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>N37+O37</f>
        <v>0</v>
      </c>
    </row>
    <row r="38" spans="1:16" hidden="1" outlineLevel="1">
      <c r="A38" s="10" t="s">
        <v>34</v>
      </c>
      <c r="B38" s="11" t="s">
        <v>33</v>
      </c>
      <c r="C38" s="11" t="s">
        <v>35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f>N38+O38</f>
        <v>0</v>
      </c>
    </row>
    <row r="39" spans="1:16" ht="14.45" hidden="1" customHeight="1" outlineLevel="1">
      <c r="A39" s="10" t="s">
        <v>36</v>
      </c>
      <c r="B39" s="11" t="s">
        <v>33</v>
      </c>
      <c r="C39" s="11" t="s">
        <v>37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f>N39+O39</f>
        <v>0</v>
      </c>
    </row>
    <row r="40" spans="1:16" ht="13.5" collapsed="1">
      <c r="A40" s="7" t="s">
        <v>38</v>
      </c>
      <c r="B40" s="8" t="s">
        <v>39</v>
      </c>
      <c r="C40" s="8" t="s">
        <v>0</v>
      </c>
      <c r="D40" s="9">
        <f t="shared" ref="D40:J40" si="37">D41+D42</f>
        <v>16326642.369999999</v>
      </c>
      <c r="E40" s="9">
        <f t="shared" si="37"/>
        <v>1400975.3600000001</v>
      </c>
      <c r="F40" s="9">
        <f t="shared" si="37"/>
        <v>17727617.73</v>
      </c>
      <c r="G40" s="9">
        <f t="shared" si="37"/>
        <v>0</v>
      </c>
      <c r="H40" s="9">
        <f t="shared" si="37"/>
        <v>17727617.73</v>
      </c>
      <c r="I40" s="9">
        <f t="shared" si="37"/>
        <v>0</v>
      </c>
      <c r="J40" s="9">
        <f t="shared" si="37"/>
        <v>17727617.73</v>
      </c>
      <c r="K40" s="9">
        <f t="shared" ref="K40:P40" si="38">K41+K42</f>
        <v>16868729.210000001</v>
      </c>
      <c r="L40" s="9">
        <f>L41+L42</f>
        <v>8131270.79</v>
      </c>
      <c r="M40" s="9">
        <f>M41+M42</f>
        <v>25000000</v>
      </c>
      <c r="N40" s="9">
        <f t="shared" si="38"/>
        <v>17374791.09</v>
      </c>
      <c r="O40" s="9">
        <f t="shared" si="38"/>
        <v>9175208.9100000001</v>
      </c>
      <c r="P40" s="9">
        <f t="shared" si="38"/>
        <v>26550000</v>
      </c>
    </row>
    <row r="41" spans="1:16" ht="25.5">
      <c r="A41" s="10" t="s">
        <v>14</v>
      </c>
      <c r="B41" s="11" t="s">
        <v>39</v>
      </c>
      <c r="C41" s="11" t="s">
        <v>15</v>
      </c>
      <c r="D41" s="15">
        <f>16279488.33+47154.04</f>
        <v>16326642.369999999</v>
      </c>
      <c r="E41" s="15">
        <v>1400975.3600000001</v>
      </c>
      <c r="F41" s="15">
        <f>D41+E41</f>
        <v>17727617.73</v>
      </c>
      <c r="G41" s="15">
        <v>0</v>
      </c>
      <c r="H41" s="15">
        <f>F41+G41</f>
        <v>17727617.73</v>
      </c>
      <c r="I41" s="15">
        <v>0</v>
      </c>
      <c r="J41" s="15">
        <f>H41+I41</f>
        <v>17727617.73</v>
      </c>
      <c r="K41" s="15">
        <v>16868729.210000001</v>
      </c>
      <c r="L41" s="15">
        <v>8131270.79</v>
      </c>
      <c r="M41" s="15">
        <f>K41+L41</f>
        <v>25000000</v>
      </c>
      <c r="N41" s="15">
        <v>17374791.09</v>
      </c>
      <c r="O41" s="12">
        <v>9175208.9100000001</v>
      </c>
      <c r="P41" s="12">
        <f>N41+O41</f>
        <v>26550000</v>
      </c>
    </row>
    <row r="42" spans="1:16">
      <c r="A42" s="10" t="s">
        <v>34</v>
      </c>
      <c r="B42" s="11" t="s">
        <v>39</v>
      </c>
      <c r="C42" s="11" t="s">
        <v>35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f>N42+O42</f>
        <v>0</v>
      </c>
    </row>
    <row r="43" spans="1:16" ht="27">
      <c r="A43" s="7" t="s">
        <v>40</v>
      </c>
      <c r="B43" s="8" t="s">
        <v>41</v>
      </c>
      <c r="C43" s="8" t="s">
        <v>0</v>
      </c>
      <c r="D43" s="9">
        <f t="shared" ref="D43:J43" si="39">D44</f>
        <v>7650000</v>
      </c>
      <c r="E43" s="9">
        <f t="shared" si="39"/>
        <v>0</v>
      </c>
      <c r="F43" s="9">
        <f t="shared" si="39"/>
        <v>7650000</v>
      </c>
      <c r="G43" s="9">
        <f t="shared" si="39"/>
        <v>0</v>
      </c>
      <c r="H43" s="9">
        <f t="shared" si="39"/>
        <v>7650000</v>
      </c>
      <c r="I43" s="9">
        <f t="shared" si="39"/>
        <v>0</v>
      </c>
      <c r="J43" s="9">
        <f t="shared" si="39"/>
        <v>7650000</v>
      </c>
      <c r="K43" s="9">
        <f t="shared" ref="K43:N43" si="40">K44</f>
        <v>6541958</v>
      </c>
      <c r="L43" s="9">
        <f>L44</f>
        <v>0</v>
      </c>
      <c r="M43" s="9">
        <f>M44</f>
        <v>6541958</v>
      </c>
      <c r="N43" s="9">
        <f t="shared" si="40"/>
        <v>450000</v>
      </c>
      <c r="O43" s="9">
        <f>O44</f>
        <v>0</v>
      </c>
      <c r="P43" s="9">
        <f>P44</f>
        <v>450000</v>
      </c>
    </row>
    <row r="44" spans="1:16" ht="14.45" customHeight="1">
      <c r="A44" s="10" t="s">
        <v>18</v>
      </c>
      <c r="B44" s="11" t="s">
        <v>41</v>
      </c>
      <c r="C44" s="11" t="s">
        <v>19</v>
      </c>
      <c r="D44" s="12">
        <v>7650000</v>
      </c>
      <c r="E44" s="12">
        <v>0</v>
      </c>
      <c r="F44" s="12">
        <f>D44+E44</f>
        <v>7650000</v>
      </c>
      <c r="G44" s="12">
        <v>0</v>
      </c>
      <c r="H44" s="12">
        <f>F44+G44</f>
        <v>7650000</v>
      </c>
      <c r="I44" s="12">
        <v>0</v>
      </c>
      <c r="J44" s="12">
        <f>H44+I44</f>
        <v>7650000</v>
      </c>
      <c r="K44" s="12">
        <v>6541958</v>
      </c>
      <c r="L44" s="12">
        <v>0</v>
      </c>
      <c r="M44" s="12">
        <f>K44+L44</f>
        <v>6541958</v>
      </c>
      <c r="N44" s="12">
        <v>450000</v>
      </c>
      <c r="O44" s="12">
        <v>0</v>
      </c>
      <c r="P44" s="12">
        <f>N44+O44</f>
        <v>450000</v>
      </c>
    </row>
    <row r="45" spans="1:16" ht="13.5">
      <c r="A45" s="7" t="s">
        <v>42</v>
      </c>
      <c r="B45" s="8" t="s">
        <v>43</v>
      </c>
      <c r="C45" s="8" t="s">
        <v>0</v>
      </c>
      <c r="D45" s="9">
        <f t="shared" ref="D45:J45" si="41">D46+D47+D48+D49</f>
        <v>3604132.75</v>
      </c>
      <c r="E45" s="9">
        <f t="shared" si="41"/>
        <v>0</v>
      </c>
      <c r="F45" s="9">
        <f t="shared" si="41"/>
        <v>3604132.75</v>
      </c>
      <c r="G45" s="9">
        <f t="shared" si="41"/>
        <v>0</v>
      </c>
      <c r="H45" s="9">
        <f t="shared" si="41"/>
        <v>3604132.75</v>
      </c>
      <c r="I45" s="9">
        <f t="shared" si="41"/>
        <v>0</v>
      </c>
      <c r="J45" s="9">
        <f t="shared" si="41"/>
        <v>3604132.7499999995</v>
      </c>
      <c r="K45" s="9">
        <f t="shared" ref="K45:P45" si="42">K46+K47+K48+K49</f>
        <v>4129681.0100000002</v>
      </c>
      <c r="L45" s="9">
        <f>L46+L47+L48+L49</f>
        <v>0</v>
      </c>
      <c r="M45" s="9">
        <f>M46+M47+M48+M49</f>
        <v>4129681.0100000002</v>
      </c>
      <c r="N45" s="9">
        <f t="shared" si="42"/>
        <v>4639309.1100000003</v>
      </c>
      <c r="O45" s="9">
        <f t="shared" si="42"/>
        <v>0</v>
      </c>
      <c r="P45" s="9">
        <f t="shared" si="42"/>
        <v>4639309.1100000003</v>
      </c>
    </row>
    <row r="46" spans="1:16" ht="25.5">
      <c r="A46" s="10" t="s">
        <v>14</v>
      </c>
      <c r="B46" s="11" t="s">
        <v>43</v>
      </c>
      <c r="C46" s="11" t="s">
        <v>15</v>
      </c>
      <c r="D46" s="15">
        <f>2255730.19+99456</f>
        <v>2355186.19</v>
      </c>
      <c r="E46" s="15">
        <v>0</v>
      </c>
      <c r="F46" s="15">
        <f>D46+E46</f>
        <v>2355186.19</v>
      </c>
      <c r="G46" s="15">
        <v>0</v>
      </c>
      <c r="H46" s="15">
        <f>F46+G46</f>
        <v>2355186.19</v>
      </c>
      <c r="I46" s="15">
        <v>252933.24</v>
      </c>
      <c r="J46" s="15">
        <f>H46+I46</f>
        <v>2608119.4299999997</v>
      </c>
      <c r="K46" s="15">
        <f>2769776.37+102439.68</f>
        <v>2872216.0500000003</v>
      </c>
      <c r="L46" s="15">
        <v>0</v>
      </c>
      <c r="M46" s="15">
        <f>K46+L46</f>
        <v>2872216.0500000003</v>
      </c>
      <c r="N46" s="15">
        <f>3267557.33+105512.87</f>
        <v>3373070.2</v>
      </c>
      <c r="O46" s="12">
        <v>0</v>
      </c>
      <c r="P46" s="12">
        <f>N46+O46</f>
        <v>3373070.2</v>
      </c>
    </row>
    <row r="47" spans="1:16">
      <c r="A47" s="10" t="s">
        <v>34</v>
      </c>
      <c r="B47" s="11" t="s">
        <v>43</v>
      </c>
      <c r="C47" s="11" t="s">
        <v>35</v>
      </c>
      <c r="D47" s="12">
        <v>965000</v>
      </c>
      <c r="E47" s="12">
        <v>0</v>
      </c>
      <c r="F47" s="15">
        <f t="shared" ref="F47:F49" si="43">D47+E47</f>
        <v>965000</v>
      </c>
      <c r="G47" s="12">
        <v>0</v>
      </c>
      <c r="H47" s="15">
        <f t="shared" ref="H47:H49" si="44">F47+G47</f>
        <v>965000</v>
      </c>
      <c r="I47" s="12">
        <v>-252933.24</v>
      </c>
      <c r="J47" s="15">
        <f t="shared" ref="J47:J49" si="45">H47+I47</f>
        <v>712066.76</v>
      </c>
      <c r="K47" s="12">
        <v>965000</v>
      </c>
      <c r="L47" s="12">
        <v>0</v>
      </c>
      <c r="M47" s="15">
        <f t="shared" ref="M47:M49" si="46">K47+L47</f>
        <v>965000</v>
      </c>
      <c r="N47" s="12">
        <v>965000</v>
      </c>
      <c r="O47" s="12">
        <v>0</v>
      </c>
      <c r="P47" s="12">
        <f>N47+O47</f>
        <v>965000</v>
      </c>
    </row>
    <row r="48" spans="1:16" ht="25.5" hidden="1" outlineLevel="1">
      <c r="A48" s="13" t="s">
        <v>50</v>
      </c>
      <c r="B48" s="11" t="s">
        <v>43</v>
      </c>
      <c r="C48" s="11">
        <v>600</v>
      </c>
      <c r="D48" s="12">
        <v>0</v>
      </c>
      <c r="E48" s="12">
        <v>0</v>
      </c>
      <c r="F48" s="15">
        <f t="shared" si="43"/>
        <v>0</v>
      </c>
      <c r="G48" s="12">
        <v>0</v>
      </c>
      <c r="H48" s="15">
        <f t="shared" si="44"/>
        <v>0</v>
      </c>
      <c r="I48" s="12">
        <v>0</v>
      </c>
      <c r="J48" s="15">
        <f t="shared" si="45"/>
        <v>0</v>
      </c>
      <c r="K48" s="12">
        <v>0</v>
      </c>
      <c r="L48" s="12">
        <v>0</v>
      </c>
      <c r="M48" s="15">
        <f t="shared" si="46"/>
        <v>0</v>
      </c>
      <c r="N48" s="12">
        <v>0</v>
      </c>
      <c r="O48" s="12">
        <v>0</v>
      </c>
      <c r="P48" s="12">
        <f>N48+O48</f>
        <v>0</v>
      </c>
    </row>
    <row r="49" spans="1:16" ht="14.45" customHeight="1" collapsed="1">
      <c r="A49" s="10" t="s">
        <v>18</v>
      </c>
      <c r="B49" s="11" t="s">
        <v>43</v>
      </c>
      <c r="C49" s="11" t="s">
        <v>19</v>
      </c>
      <c r="D49" s="12">
        <v>283946.56</v>
      </c>
      <c r="E49" s="12">
        <v>0</v>
      </c>
      <c r="F49" s="15">
        <f t="shared" si="43"/>
        <v>283946.56</v>
      </c>
      <c r="G49" s="12">
        <v>0</v>
      </c>
      <c r="H49" s="15">
        <f t="shared" si="44"/>
        <v>283946.56</v>
      </c>
      <c r="I49" s="12">
        <v>0</v>
      </c>
      <c r="J49" s="15">
        <f t="shared" si="45"/>
        <v>283946.56</v>
      </c>
      <c r="K49" s="12">
        <v>292464.96000000002</v>
      </c>
      <c r="L49" s="12">
        <v>0</v>
      </c>
      <c r="M49" s="15">
        <f t="shared" si="46"/>
        <v>292464.96000000002</v>
      </c>
      <c r="N49" s="12">
        <v>301238.90999999997</v>
      </c>
      <c r="O49" s="12">
        <v>0</v>
      </c>
      <c r="P49" s="12">
        <f>N49+O49</f>
        <v>301238.90999999997</v>
      </c>
    </row>
    <row r="50" spans="1:16" ht="14.45" customHeight="1">
      <c r="A50" s="4" t="s">
        <v>36</v>
      </c>
      <c r="B50" s="5" t="s">
        <v>44</v>
      </c>
      <c r="C50" s="5" t="s">
        <v>0</v>
      </c>
      <c r="D50" s="6">
        <f t="shared" ref="D50:M51" si="47">D51</f>
        <v>987439.46</v>
      </c>
      <c r="E50" s="6">
        <f t="shared" si="47"/>
        <v>0</v>
      </c>
      <c r="F50" s="6">
        <f t="shared" si="47"/>
        <v>987439.46</v>
      </c>
      <c r="G50" s="6">
        <f t="shared" si="47"/>
        <v>0</v>
      </c>
      <c r="H50" s="6">
        <f t="shared" si="47"/>
        <v>987439.46</v>
      </c>
      <c r="I50" s="6">
        <f t="shared" si="47"/>
        <v>0</v>
      </c>
      <c r="J50" s="6">
        <f t="shared" si="47"/>
        <v>987439.46</v>
      </c>
      <c r="K50" s="6">
        <f t="shared" ref="K50:N50" si="48">K51</f>
        <v>987439.46</v>
      </c>
      <c r="L50" s="6">
        <f t="shared" si="47"/>
        <v>0</v>
      </c>
      <c r="M50" s="6">
        <f t="shared" si="47"/>
        <v>987439.46</v>
      </c>
      <c r="N50" s="6">
        <f t="shared" si="48"/>
        <v>987439.46</v>
      </c>
      <c r="O50" s="6">
        <f>O51</f>
        <v>0</v>
      </c>
      <c r="P50" s="6">
        <f>P51</f>
        <v>987439.46</v>
      </c>
    </row>
    <row r="51" spans="1:16" ht="54">
      <c r="A51" s="7" t="s">
        <v>45</v>
      </c>
      <c r="B51" s="8" t="s">
        <v>46</v>
      </c>
      <c r="C51" s="8" t="s">
        <v>0</v>
      </c>
      <c r="D51" s="9">
        <f t="shared" si="47"/>
        <v>987439.46</v>
      </c>
      <c r="E51" s="9">
        <f t="shared" si="47"/>
        <v>0</v>
      </c>
      <c r="F51" s="9">
        <f t="shared" si="47"/>
        <v>987439.46</v>
      </c>
      <c r="G51" s="9">
        <f t="shared" si="47"/>
        <v>0</v>
      </c>
      <c r="H51" s="9">
        <f t="shared" si="47"/>
        <v>987439.46</v>
      </c>
      <c r="I51" s="9">
        <f t="shared" si="47"/>
        <v>0</v>
      </c>
      <c r="J51" s="9">
        <f t="shared" si="47"/>
        <v>987439.46</v>
      </c>
      <c r="K51" s="9">
        <f t="shared" ref="K51:N51" si="49">K52</f>
        <v>987439.46</v>
      </c>
      <c r="L51" s="9">
        <f t="shared" si="47"/>
        <v>0</v>
      </c>
      <c r="M51" s="9">
        <f t="shared" si="47"/>
        <v>987439.46</v>
      </c>
      <c r="N51" s="9">
        <f t="shared" si="49"/>
        <v>987439.46</v>
      </c>
      <c r="O51" s="9">
        <f>O52</f>
        <v>0</v>
      </c>
      <c r="P51" s="9">
        <f>P52</f>
        <v>987439.46</v>
      </c>
    </row>
    <row r="52" spans="1:16" ht="14.45" customHeight="1">
      <c r="A52" s="10" t="s">
        <v>36</v>
      </c>
      <c r="B52" s="11" t="s">
        <v>46</v>
      </c>
      <c r="C52" s="11" t="s">
        <v>37</v>
      </c>
      <c r="D52" s="15">
        <v>987439.46</v>
      </c>
      <c r="E52" s="15">
        <v>0</v>
      </c>
      <c r="F52" s="15">
        <f>D52+E52</f>
        <v>987439.46</v>
      </c>
      <c r="G52" s="15">
        <v>0</v>
      </c>
      <c r="H52" s="15">
        <f>F52+G52</f>
        <v>987439.46</v>
      </c>
      <c r="I52" s="15">
        <v>0</v>
      </c>
      <c r="J52" s="15">
        <f>H52+I52</f>
        <v>987439.46</v>
      </c>
      <c r="K52" s="15">
        <v>987439.46</v>
      </c>
      <c r="L52" s="15">
        <v>0</v>
      </c>
      <c r="M52" s="15">
        <f>K52+L52</f>
        <v>987439.46</v>
      </c>
      <c r="N52" s="15">
        <v>987439.46</v>
      </c>
      <c r="O52" s="12">
        <v>0</v>
      </c>
      <c r="P52" s="12">
        <f>N52+O52</f>
        <v>987439.46</v>
      </c>
    </row>
    <row r="53" spans="1:16" ht="14.45" customHeight="1">
      <c r="A53" s="4" t="s">
        <v>47</v>
      </c>
      <c r="B53" s="5" t="s">
        <v>48</v>
      </c>
      <c r="C53" s="5" t="s">
        <v>0</v>
      </c>
      <c r="D53" s="6">
        <f t="shared" ref="D53:M54" si="50">D54</f>
        <v>0</v>
      </c>
      <c r="E53" s="6">
        <f t="shared" si="50"/>
        <v>0</v>
      </c>
      <c r="F53" s="6">
        <f t="shared" si="50"/>
        <v>0</v>
      </c>
      <c r="G53" s="6">
        <f t="shared" si="50"/>
        <v>0</v>
      </c>
      <c r="H53" s="6">
        <f t="shared" si="50"/>
        <v>0</v>
      </c>
      <c r="I53" s="6">
        <f t="shared" si="50"/>
        <v>0</v>
      </c>
      <c r="J53" s="6">
        <f t="shared" si="50"/>
        <v>0</v>
      </c>
      <c r="K53" s="6">
        <f t="shared" ref="K53:N53" si="51">K54</f>
        <v>13143059.49</v>
      </c>
      <c r="L53" s="6">
        <f t="shared" si="50"/>
        <v>0</v>
      </c>
      <c r="M53" s="6">
        <f t="shared" si="50"/>
        <v>13143059.49</v>
      </c>
      <c r="N53" s="6">
        <f t="shared" si="51"/>
        <v>26558330.25</v>
      </c>
      <c r="O53" s="6">
        <f>O54</f>
        <v>0</v>
      </c>
      <c r="P53" s="6">
        <f>P54</f>
        <v>26558330.25</v>
      </c>
    </row>
    <row r="54" spans="1:16" ht="14.45" customHeight="1">
      <c r="A54" s="7" t="s">
        <v>47</v>
      </c>
      <c r="B54" s="8" t="s">
        <v>48</v>
      </c>
      <c r="C54" s="8" t="s">
        <v>0</v>
      </c>
      <c r="D54" s="9">
        <f t="shared" si="50"/>
        <v>0</v>
      </c>
      <c r="E54" s="9">
        <f t="shared" si="50"/>
        <v>0</v>
      </c>
      <c r="F54" s="9">
        <f t="shared" si="50"/>
        <v>0</v>
      </c>
      <c r="G54" s="9">
        <f t="shared" si="50"/>
        <v>0</v>
      </c>
      <c r="H54" s="9">
        <f t="shared" si="50"/>
        <v>0</v>
      </c>
      <c r="I54" s="9">
        <f t="shared" si="50"/>
        <v>0</v>
      </c>
      <c r="J54" s="9">
        <f t="shared" si="50"/>
        <v>0</v>
      </c>
      <c r="K54" s="9">
        <f t="shared" ref="K54:N54" si="52">K55</f>
        <v>13143059.49</v>
      </c>
      <c r="L54" s="9">
        <f t="shared" si="50"/>
        <v>0</v>
      </c>
      <c r="M54" s="9">
        <f t="shared" si="50"/>
        <v>13143059.49</v>
      </c>
      <c r="N54" s="9">
        <f t="shared" si="52"/>
        <v>26558330.25</v>
      </c>
      <c r="O54" s="9">
        <f>O55</f>
        <v>0</v>
      </c>
      <c r="P54" s="9">
        <f>P55</f>
        <v>26558330.25</v>
      </c>
    </row>
    <row r="55" spans="1:16" ht="14.45" customHeight="1">
      <c r="A55" s="10" t="s">
        <v>18</v>
      </c>
      <c r="B55" s="11" t="s">
        <v>48</v>
      </c>
      <c r="C55" s="11" t="s">
        <v>19</v>
      </c>
      <c r="D55" s="23">
        <v>0</v>
      </c>
      <c r="E55" s="23">
        <v>0</v>
      </c>
      <c r="F55" s="23">
        <f>D55+E55</f>
        <v>0</v>
      </c>
      <c r="G55" s="23">
        <v>0</v>
      </c>
      <c r="H55" s="23">
        <f>F55+G55</f>
        <v>0</v>
      </c>
      <c r="I55" s="23">
        <v>0</v>
      </c>
      <c r="J55" s="23">
        <f>H55+I55</f>
        <v>0</v>
      </c>
      <c r="K55" s="22">
        <v>13143059.49</v>
      </c>
      <c r="L55" s="23">
        <v>0</v>
      </c>
      <c r="M55" s="23">
        <f>K55+L55</f>
        <v>13143059.49</v>
      </c>
      <c r="N55" s="22">
        <v>26558330.25</v>
      </c>
      <c r="O55" s="12">
        <v>0</v>
      </c>
      <c r="P55" s="12">
        <f>N55+O55</f>
        <v>26558330.25</v>
      </c>
    </row>
  </sheetData>
  <mergeCells count="3">
    <mergeCell ref="A4:P4"/>
    <mergeCell ref="A3:P3"/>
    <mergeCell ref="A2:P2"/>
  </mergeCells>
  <phoneticPr fontId="8" type="noConversion"/>
  <pageMargins left="0.59055118110236227" right="0" top="0.39370078740157483" bottom="0.3937007874015748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2022-08-29T01:00:13Z</dcterms:modified>
</cp:coreProperties>
</file>